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.timbalaco\Desktop\DANNY\"/>
    </mc:Choice>
  </mc:AlternateContent>
  <bookViews>
    <workbookView xWindow="0" yWindow="0" windowWidth="28800" windowHeight="12435" activeTab="2"/>
  </bookViews>
  <sheets>
    <sheet name="OCT.20-26" sheetId="1" r:id="rId1"/>
    <sheet name="OCT.27-NOV.02" sheetId="4" r:id="rId2"/>
    <sheet name="NOV.03-09" sheetId="5" r:id="rId3"/>
    <sheet name="Sheet1" sheetId="2" r:id="rId4"/>
  </sheets>
  <definedNames>
    <definedName name="_xlnm._FilterDatabase" localSheetId="2" hidden="1">'NOV.03-09'!$A$5:$BH$47</definedName>
    <definedName name="_xlnm._FilterDatabase" localSheetId="0" hidden="1">'OCT.20-26'!$A$1:$T$47</definedName>
    <definedName name="_xlnm._FilterDatabase" localSheetId="1" hidden="1">'OCT.27-NOV.02'!$A$5:$T$47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5" i="5" l="1"/>
  <c r="O33" i="5"/>
  <c r="N13" i="5"/>
  <c r="N6" i="5"/>
  <c r="M45" i="5" l="1"/>
  <c r="M33" i="5"/>
  <c r="C33" i="5" l="1"/>
  <c r="C45" i="5"/>
  <c r="Q45" i="5" s="1"/>
  <c r="C6" i="5"/>
  <c r="A63" i="5"/>
  <c r="AV18" i="5" s="1"/>
  <c r="A62" i="5"/>
  <c r="AV17" i="5" s="1"/>
  <c r="A61" i="5"/>
  <c r="AV16" i="5" s="1"/>
  <c r="A60" i="5"/>
  <c r="AV15" i="5" s="1"/>
  <c r="A59" i="5"/>
  <c r="AV14" i="5" s="1"/>
  <c r="A58" i="5"/>
  <c r="AV13" i="5" s="1"/>
  <c r="A57" i="5"/>
  <c r="AV12" i="5" s="1"/>
  <c r="A56" i="5"/>
  <c r="AV11" i="5" s="1"/>
  <c r="A55" i="5"/>
  <c r="AV10" i="5" s="1"/>
  <c r="A54" i="5"/>
  <c r="AV9" i="5" s="1"/>
  <c r="A53" i="5"/>
  <c r="AV8" i="5" s="1"/>
  <c r="A52" i="5"/>
  <c r="AV7" i="5" s="1"/>
  <c r="A51" i="5"/>
  <c r="AV6" i="5" s="1"/>
  <c r="A50" i="5"/>
  <c r="AV5" i="5" s="1"/>
  <c r="R47" i="5"/>
  <c r="AZ18" i="5" s="1"/>
  <c r="Q47" i="5"/>
  <c r="AW18" i="5" s="1"/>
  <c r="R46" i="5"/>
  <c r="BB18" i="5" s="1"/>
  <c r="Q46" i="5"/>
  <c r="AY18" i="5" s="1"/>
  <c r="R45" i="5"/>
  <c r="BA18" i="5" s="1"/>
  <c r="R44" i="5"/>
  <c r="AZ17" i="5" s="1"/>
  <c r="Q44" i="5"/>
  <c r="R43" i="5"/>
  <c r="BB17" i="5" s="1"/>
  <c r="Q43" i="5"/>
  <c r="AY17" i="5" s="1"/>
  <c r="R42" i="5"/>
  <c r="Q42" i="5"/>
  <c r="AX17" i="5" s="1"/>
  <c r="R41" i="5"/>
  <c r="AZ16" i="5" s="1"/>
  <c r="Q41" i="5"/>
  <c r="AW16" i="5" s="1"/>
  <c r="R40" i="5"/>
  <c r="BB16" i="5" s="1"/>
  <c r="Q40" i="5"/>
  <c r="AY16" i="5" s="1"/>
  <c r="R39" i="5"/>
  <c r="Q39" i="5"/>
  <c r="R38" i="5"/>
  <c r="Q38" i="5"/>
  <c r="AW15" i="5" s="1"/>
  <c r="R37" i="5"/>
  <c r="BB15" i="5" s="1"/>
  <c r="Q37" i="5"/>
  <c r="AY15" i="5" s="1"/>
  <c r="R36" i="5"/>
  <c r="BA15" i="5" s="1"/>
  <c r="Q36" i="5"/>
  <c r="R35" i="5"/>
  <c r="AZ14" i="5" s="1"/>
  <c r="Q35" i="5"/>
  <c r="R34" i="5"/>
  <c r="BB14" i="5" s="1"/>
  <c r="Q34" i="5"/>
  <c r="AY14" i="5" s="1"/>
  <c r="R33" i="5"/>
  <c r="Q33" i="5"/>
  <c r="R32" i="5"/>
  <c r="AZ11" i="5" s="1"/>
  <c r="Q32" i="5"/>
  <c r="AW11" i="5" s="1"/>
  <c r="Q31" i="5"/>
  <c r="AY11" i="5" s="1"/>
  <c r="R31" i="5"/>
  <c r="R30" i="5"/>
  <c r="BA11" i="5" s="1"/>
  <c r="Q30" i="5"/>
  <c r="AX11" i="5" s="1"/>
  <c r="R29" i="5"/>
  <c r="AZ13" i="5" s="1"/>
  <c r="Q29" i="5"/>
  <c r="AW13" i="5" s="1"/>
  <c r="R28" i="5"/>
  <c r="BB13" i="5" s="1"/>
  <c r="Q28" i="5"/>
  <c r="AY13" i="5" s="1"/>
  <c r="R27" i="5"/>
  <c r="BA13" i="5" s="1"/>
  <c r="Q27" i="5"/>
  <c r="R26" i="5"/>
  <c r="AZ10" i="5" s="1"/>
  <c r="Q26" i="5"/>
  <c r="R25" i="5"/>
  <c r="BB10" i="5" s="1"/>
  <c r="Q25" i="5"/>
  <c r="AY10" i="5" s="1"/>
  <c r="R24" i="5"/>
  <c r="BA10" i="5" s="1"/>
  <c r="Q24" i="5"/>
  <c r="AX10" i="5" s="1"/>
  <c r="R23" i="5"/>
  <c r="AZ9" i="5" s="1"/>
  <c r="Q23" i="5"/>
  <c r="AW9" i="5" s="1"/>
  <c r="R22" i="5"/>
  <c r="BB9" i="5" s="1"/>
  <c r="Q22" i="5"/>
  <c r="AY9" i="5" s="1"/>
  <c r="R21" i="5"/>
  <c r="BA9" i="5" s="1"/>
  <c r="Q21" i="5"/>
  <c r="AX9" i="5" s="1"/>
  <c r="R20" i="5"/>
  <c r="AZ8" i="5" s="1"/>
  <c r="Q20" i="5"/>
  <c r="AW8" i="5" s="1"/>
  <c r="R19" i="5"/>
  <c r="BB8" i="5" s="1"/>
  <c r="Q19" i="5"/>
  <c r="AY8" i="5" s="1"/>
  <c r="R18" i="5"/>
  <c r="Q18" i="5"/>
  <c r="AX8" i="5" s="1"/>
  <c r="R17" i="5"/>
  <c r="AZ7" i="5" s="1"/>
  <c r="Q17" i="5"/>
  <c r="AW7" i="5" s="1"/>
  <c r="R16" i="5"/>
  <c r="BB7" i="5" s="1"/>
  <c r="Q16" i="5"/>
  <c r="AY7" i="5" s="1"/>
  <c r="BH15" i="5"/>
  <c r="R15" i="5"/>
  <c r="BA7" i="5" s="1"/>
  <c r="Q15" i="5"/>
  <c r="AX7" i="5" s="1"/>
  <c r="R14" i="5"/>
  <c r="AZ6" i="5" s="1"/>
  <c r="Q14" i="5"/>
  <c r="AW6" i="5" s="1"/>
  <c r="R13" i="5"/>
  <c r="BB6" i="5" s="1"/>
  <c r="Q13" i="5"/>
  <c r="AY6" i="5" s="1"/>
  <c r="R12" i="5"/>
  <c r="BA6" i="5" s="1"/>
  <c r="Q12" i="5"/>
  <c r="R11" i="5"/>
  <c r="AZ5" i="5" s="1"/>
  <c r="Q11" i="5"/>
  <c r="AW5" i="5" s="1"/>
  <c r="R10" i="5"/>
  <c r="BB5" i="5" s="1"/>
  <c r="Q10" i="5"/>
  <c r="AY5" i="5" s="1"/>
  <c r="R9" i="5"/>
  <c r="BA5" i="5" s="1"/>
  <c r="Q9" i="5"/>
  <c r="R8" i="5"/>
  <c r="AZ12" i="5" s="1"/>
  <c r="Q8" i="5"/>
  <c r="AW12" i="5" s="1"/>
  <c r="R7" i="5"/>
  <c r="BB12" i="5" s="1"/>
  <c r="Q7" i="5"/>
  <c r="AY12" i="5" s="1"/>
  <c r="R6" i="5"/>
  <c r="BA12" i="5" s="1"/>
  <c r="Q6" i="5"/>
  <c r="AZ15" i="5" l="1"/>
  <c r="T42" i="5"/>
  <c r="C62" i="5" s="1"/>
  <c r="T18" i="5"/>
  <c r="C53" i="5" s="1"/>
  <c r="BA8" i="5"/>
  <c r="BC8" i="5" s="1"/>
  <c r="T33" i="5"/>
  <c r="C59" i="5" s="1"/>
  <c r="S6" i="5"/>
  <c r="B57" i="5" s="1"/>
  <c r="BA14" i="5"/>
  <c r="BA17" i="5"/>
  <c r="BC17" i="5" s="1"/>
  <c r="S24" i="5"/>
  <c r="B55" i="5" s="1"/>
  <c r="S30" i="5"/>
  <c r="B56" i="5" s="1"/>
  <c r="T39" i="5"/>
  <c r="C61" i="5" s="1"/>
  <c r="T9" i="5"/>
  <c r="C50" i="5" s="1"/>
  <c r="T12" i="5"/>
  <c r="C51" i="5" s="1"/>
  <c r="T45" i="5"/>
  <c r="C63" i="5" s="1"/>
  <c r="T15" i="5"/>
  <c r="C52" i="5" s="1"/>
  <c r="T21" i="5"/>
  <c r="C54" i="5" s="1"/>
  <c r="BC9" i="5"/>
  <c r="BC10" i="5"/>
  <c r="S9" i="5"/>
  <c r="B50" i="5" s="1"/>
  <c r="AW14" i="5"/>
  <c r="BA16" i="5"/>
  <c r="S18" i="5"/>
  <c r="B53" i="5" s="1"/>
  <c r="T36" i="5"/>
  <c r="C60" i="5" s="1"/>
  <c r="BC7" i="5"/>
  <c r="T24" i="5"/>
  <c r="C55" i="5" s="1"/>
  <c r="S15" i="5"/>
  <c r="B52" i="5" s="1"/>
  <c r="S42" i="5"/>
  <c r="B62" i="5" s="1"/>
  <c r="AX18" i="5"/>
  <c r="BC18" i="5" s="1"/>
  <c r="S45" i="5"/>
  <c r="B63" i="5" s="1"/>
  <c r="S12" i="5"/>
  <c r="B51" i="5" s="1"/>
  <c r="AX6" i="5"/>
  <c r="BC6" i="5" s="1"/>
  <c r="AX13" i="5"/>
  <c r="BC13" i="5" s="1"/>
  <c r="S27" i="5"/>
  <c r="B58" i="5" s="1"/>
  <c r="BB11" i="5"/>
  <c r="T30" i="5"/>
  <c r="C56" i="5" s="1"/>
  <c r="AX14" i="5"/>
  <c r="S33" i="5"/>
  <c r="B59" i="5" s="1"/>
  <c r="S36" i="5"/>
  <c r="B60" i="5" s="1"/>
  <c r="AX15" i="5"/>
  <c r="AX16" i="5"/>
  <c r="S39" i="5"/>
  <c r="B61" i="5" s="1"/>
  <c r="BC11" i="5"/>
  <c r="T27" i="5"/>
  <c r="C58" i="5" s="1"/>
  <c r="AX5" i="5"/>
  <c r="BC5" i="5" s="1"/>
  <c r="T6" i="5"/>
  <c r="C57" i="5" s="1"/>
  <c r="AW10" i="5"/>
  <c r="AX12" i="5"/>
  <c r="BC12" i="5" s="1"/>
  <c r="AW17" i="5"/>
  <c r="S21" i="5"/>
  <c r="B54" i="5" s="1"/>
  <c r="O45" i="4"/>
  <c r="O36" i="4"/>
  <c r="O33" i="4"/>
  <c r="O6" i="4"/>
  <c r="M27" i="4"/>
  <c r="M36" i="4"/>
  <c r="M6" i="4"/>
  <c r="BC15" i="5" l="1"/>
  <c r="BC16" i="5"/>
  <c r="BC14" i="5"/>
  <c r="J31" i="4"/>
  <c r="K45" i="4"/>
  <c r="K36" i="4"/>
  <c r="K33" i="4"/>
  <c r="K27" i="4"/>
  <c r="J6" i="4"/>
  <c r="I39" i="4"/>
  <c r="I33" i="4"/>
  <c r="G45" i="4"/>
  <c r="G27" i="4"/>
  <c r="C33" i="4"/>
  <c r="C12" i="4"/>
  <c r="A63" i="4" l="1"/>
  <c r="AV18" i="4" s="1"/>
  <c r="A62" i="4"/>
  <c r="A61" i="4"/>
  <c r="AV16" i="4" s="1"/>
  <c r="A60" i="4"/>
  <c r="AV15" i="4" s="1"/>
  <c r="A59" i="4"/>
  <c r="AV14" i="4" s="1"/>
  <c r="A58" i="4"/>
  <c r="AV13" i="4" s="1"/>
  <c r="A57" i="4"/>
  <c r="AV12" i="4" s="1"/>
  <c r="A56" i="4"/>
  <c r="AV11" i="4" s="1"/>
  <c r="A55" i="4"/>
  <c r="A54" i="4"/>
  <c r="AV9" i="4" s="1"/>
  <c r="A53" i="4"/>
  <c r="AV8" i="4" s="1"/>
  <c r="A52" i="4"/>
  <c r="AV7" i="4" s="1"/>
  <c r="A51" i="4"/>
  <c r="AV6" i="4" s="1"/>
  <c r="A50" i="4"/>
  <c r="AV5" i="4" s="1"/>
  <c r="R47" i="4"/>
  <c r="AZ18" i="4" s="1"/>
  <c r="Q47" i="4"/>
  <c r="AW18" i="4" s="1"/>
  <c r="R46" i="4"/>
  <c r="Q46" i="4"/>
  <c r="AY18" i="4" s="1"/>
  <c r="R45" i="4"/>
  <c r="BA18" i="4" s="1"/>
  <c r="Q45" i="4"/>
  <c r="R44" i="4"/>
  <c r="AZ17" i="4" s="1"/>
  <c r="Q44" i="4"/>
  <c r="AW17" i="4" s="1"/>
  <c r="Q43" i="4"/>
  <c r="AY17" i="4" s="1"/>
  <c r="R43" i="4"/>
  <c r="BB17" i="4" s="1"/>
  <c r="R42" i="4"/>
  <c r="Q42" i="4"/>
  <c r="R41" i="4"/>
  <c r="AZ15" i="4" s="1"/>
  <c r="Q41" i="4"/>
  <c r="AW16" i="4" s="1"/>
  <c r="R40" i="4"/>
  <c r="BB16" i="4" s="1"/>
  <c r="Q40" i="4"/>
  <c r="AY16" i="4" s="1"/>
  <c r="R39" i="4"/>
  <c r="BA16" i="4" s="1"/>
  <c r="Q39" i="4"/>
  <c r="AX16" i="4" s="1"/>
  <c r="R38" i="4"/>
  <c r="Q38" i="4"/>
  <c r="AW15" i="4" s="1"/>
  <c r="R37" i="4"/>
  <c r="BB15" i="4" s="1"/>
  <c r="Q37" i="4"/>
  <c r="AY15" i="4" s="1"/>
  <c r="R36" i="4"/>
  <c r="Q36" i="4"/>
  <c r="AX15" i="4" s="1"/>
  <c r="R35" i="4"/>
  <c r="AZ14" i="4" s="1"/>
  <c r="Q35" i="4"/>
  <c r="R34" i="4"/>
  <c r="BB14" i="4" s="1"/>
  <c r="Q34" i="4"/>
  <c r="AY14" i="4" s="1"/>
  <c r="R33" i="4"/>
  <c r="BA14" i="4" s="1"/>
  <c r="Q33" i="4"/>
  <c r="R32" i="4"/>
  <c r="AZ11" i="4" s="1"/>
  <c r="Q32" i="4"/>
  <c r="AW11" i="4" s="1"/>
  <c r="R31" i="4"/>
  <c r="BB11" i="4" s="1"/>
  <c r="Q31" i="4"/>
  <c r="AY11" i="4" s="1"/>
  <c r="R30" i="4"/>
  <c r="Q30" i="4"/>
  <c r="R29" i="4"/>
  <c r="AZ13" i="4" s="1"/>
  <c r="Q29" i="4"/>
  <c r="AW13" i="4" s="1"/>
  <c r="R28" i="4"/>
  <c r="BB13" i="4" s="1"/>
  <c r="Q28" i="4"/>
  <c r="AY13" i="4" s="1"/>
  <c r="R27" i="4"/>
  <c r="BA13" i="4" s="1"/>
  <c r="Q27" i="4"/>
  <c r="AX13" i="4" s="1"/>
  <c r="R26" i="4"/>
  <c r="AZ10" i="4" s="1"/>
  <c r="Q26" i="4"/>
  <c r="AW10" i="4" s="1"/>
  <c r="R25" i="4"/>
  <c r="BB10" i="4" s="1"/>
  <c r="Q25" i="4"/>
  <c r="AY10" i="4" s="1"/>
  <c r="R24" i="4"/>
  <c r="BA10" i="4" s="1"/>
  <c r="Q24" i="4"/>
  <c r="AX10" i="4" s="1"/>
  <c r="R23" i="4"/>
  <c r="AZ9" i="4" s="1"/>
  <c r="Q23" i="4"/>
  <c r="AW9" i="4" s="1"/>
  <c r="R22" i="4"/>
  <c r="BB9" i="4" s="1"/>
  <c r="Q22" i="4"/>
  <c r="AY9" i="4" s="1"/>
  <c r="R21" i="4"/>
  <c r="BA9" i="4" s="1"/>
  <c r="Q21" i="4"/>
  <c r="R20" i="4"/>
  <c r="AZ8" i="4" s="1"/>
  <c r="Q20" i="4"/>
  <c r="AW8" i="4" s="1"/>
  <c r="R19" i="4"/>
  <c r="BB8" i="4" s="1"/>
  <c r="Q19" i="4"/>
  <c r="AY8" i="4" s="1"/>
  <c r="BB18" i="4"/>
  <c r="R18" i="4"/>
  <c r="BA8" i="4" s="1"/>
  <c r="Q18" i="4"/>
  <c r="AX8" i="4" s="1"/>
  <c r="AV17" i="4"/>
  <c r="R17" i="4"/>
  <c r="AZ7" i="4" s="1"/>
  <c r="Q17" i="4"/>
  <c r="AW7" i="4" s="1"/>
  <c r="R16" i="4"/>
  <c r="BB7" i="4" s="1"/>
  <c r="Q16" i="4"/>
  <c r="AY7" i="4" s="1"/>
  <c r="BH15" i="4"/>
  <c r="R15" i="4"/>
  <c r="Q15" i="4"/>
  <c r="R14" i="4"/>
  <c r="AZ6" i="4" s="1"/>
  <c r="Q14" i="4"/>
  <c r="AW6" i="4" s="1"/>
  <c r="Q13" i="4"/>
  <c r="AY6" i="4" s="1"/>
  <c r="R13" i="4"/>
  <c r="BB6" i="4" s="1"/>
  <c r="R12" i="4"/>
  <c r="BA6" i="4" s="1"/>
  <c r="Q12" i="4"/>
  <c r="R11" i="4"/>
  <c r="AZ5" i="4" s="1"/>
  <c r="Q11" i="4"/>
  <c r="AW5" i="4" s="1"/>
  <c r="AV10" i="4"/>
  <c r="R10" i="4"/>
  <c r="BB5" i="4" s="1"/>
  <c r="Q10" i="4"/>
  <c r="AY5" i="4" s="1"/>
  <c r="R9" i="4"/>
  <c r="Q9" i="4"/>
  <c r="R8" i="4"/>
  <c r="AZ12" i="4" s="1"/>
  <c r="Q8" i="4"/>
  <c r="AW12" i="4" s="1"/>
  <c r="R7" i="4"/>
  <c r="BB12" i="4" s="1"/>
  <c r="Q7" i="4"/>
  <c r="AY12" i="4" s="1"/>
  <c r="R6" i="4"/>
  <c r="Q6" i="4"/>
  <c r="AZ16" i="4" l="1"/>
  <c r="T6" i="4"/>
  <c r="C57" i="4" s="1"/>
  <c r="T42" i="4"/>
  <c r="C62" i="4" s="1"/>
  <c r="T15" i="4"/>
  <c r="C52" i="4" s="1"/>
  <c r="T36" i="4"/>
  <c r="C60" i="4" s="1"/>
  <c r="S42" i="4"/>
  <c r="B62" i="4" s="1"/>
  <c r="S30" i="4"/>
  <c r="B56" i="4" s="1"/>
  <c r="T45" i="4"/>
  <c r="C63" i="4" s="1"/>
  <c r="T12" i="4"/>
  <c r="C51" i="4" s="1"/>
  <c r="T30" i="4"/>
  <c r="C56" i="4" s="1"/>
  <c r="S9" i="4"/>
  <c r="B50" i="4" s="1"/>
  <c r="S12" i="4"/>
  <c r="B51" i="4" s="1"/>
  <c r="S6" i="4"/>
  <c r="B57" i="4" s="1"/>
  <c r="S18" i="4"/>
  <c r="B53" i="4" s="1"/>
  <c r="AX5" i="4"/>
  <c r="AX6" i="4"/>
  <c r="BC6" i="4" s="1"/>
  <c r="AX17" i="4"/>
  <c r="BC10" i="4"/>
  <c r="S21" i="4"/>
  <c r="B54" i="4" s="1"/>
  <c r="BC8" i="4"/>
  <c r="S15" i="4"/>
  <c r="B52" i="4" s="1"/>
  <c r="T9" i="4"/>
  <c r="C50" i="4" s="1"/>
  <c r="AX9" i="4"/>
  <c r="BC9" i="4" s="1"/>
  <c r="AX12" i="4"/>
  <c r="BA7" i="4"/>
  <c r="BA11" i="4"/>
  <c r="T27" i="4"/>
  <c r="C58" i="4" s="1"/>
  <c r="T33" i="4"/>
  <c r="C59" i="4" s="1"/>
  <c r="BC16" i="4"/>
  <c r="T18" i="4"/>
  <c r="C53" i="4" s="1"/>
  <c r="T24" i="4"/>
  <c r="C55" i="4" s="1"/>
  <c r="S39" i="4"/>
  <c r="B61" i="4" s="1"/>
  <c r="S45" i="4"/>
  <c r="B63" i="4" s="1"/>
  <c r="AX18" i="4"/>
  <c r="BC18" i="4" s="1"/>
  <c r="BC13" i="4"/>
  <c r="AX14" i="4"/>
  <c r="BC14" i="4" s="1"/>
  <c r="S33" i="4"/>
  <c r="B59" i="4" s="1"/>
  <c r="BA12" i="4"/>
  <c r="S24" i="4"/>
  <c r="B55" i="4" s="1"/>
  <c r="AX11" i="4"/>
  <c r="T21" i="4"/>
  <c r="C54" i="4" s="1"/>
  <c r="S36" i="4"/>
  <c r="B60" i="4" s="1"/>
  <c r="BA5" i="4"/>
  <c r="BC5" i="4" s="1"/>
  <c r="AW14" i="4"/>
  <c r="BA15" i="4"/>
  <c r="BC15" i="4" s="1"/>
  <c r="S27" i="4"/>
  <c r="B58" i="4" s="1"/>
  <c r="T39" i="4"/>
  <c r="C61" i="4" s="1"/>
  <c r="AX7" i="4"/>
  <c r="BA17" i="4"/>
  <c r="T42" i="1"/>
  <c r="BH15" i="1"/>
  <c r="BC7" i="4" l="1"/>
  <c r="BC12" i="4"/>
  <c r="BC17" i="4"/>
  <c r="BC11" i="4"/>
  <c r="AZ18" i="1"/>
  <c r="AW18" i="1"/>
  <c r="AW17" i="1"/>
  <c r="AZ16" i="1"/>
  <c r="AW16" i="1"/>
  <c r="AZ15" i="1"/>
  <c r="AW15" i="1"/>
  <c r="AZ14" i="1"/>
  <c r="AW14" i="1"/>
  <c r="AZ13" i="1"/>
  <c r="AW13" i="1"/>
  <c r="AZ12" i="1"/>
  <c r="AW12" i="1"/>
  <c r="AZ11" i="1"/>
  <c r="AW11" i="1"/>
  <c r="AZ10" i="1"/>
  <c r="AW10" i="1"/>
  <c r="AZ9" i="1"/>
  <c r="AW9" i="1"/>
  <c r="AZ8" i="1"/>
  <c r="AW8" i="1"/>
  <c r="AZ7" i="1"/>
  <c r="AW7" i="1"/>
  <c r="AW6" i="1"/>
  <c r="AZ5" i="1"/>
  <c r="AW5" i="1"/>
  <c r="AY6" i="1"/>
  <c r="AX6" i="1"/>
  <c r="AX5" i="1"/>
  <c r="AY5" i="1"/>
  <c r="Q47" i="1"/>
  <c r="R47" i="1"/>
  <c r="Q44" i="1"/>
  <c r="R44" i="1"/>
  <c r="AZ17" i="1" s="1"/>
  <c r="Q41" i="1"/>
  <c r="R41" i="1"/>
  <c r="Q38" i="1"/>
  <c r="R38" i="1"/>
  <c r="Q35" i="1"/>
  <c r="R35" i="1"/>
  <c r="Q32" i="1"/>
  <c r="R32" i="1"/>
  <c r="Q29" i="1"/>
  <c r="R29" i="1"/>
  <c r="Q26" i="1"/>
  <c r="R26" i="1"/>
  <c r="Q23" i="1"/>
  <c r="R23" i="1"/>
  <c r="Q20" i="1"/>
  <c r="R20" i="1"/>
  <c r="Q17" i="1"/>
  <c r="R17" i="1"/>
  <c r="Q14" i="1"/>
  <c r="R14" i="1"/>
  <c r="AZ6" i="1" s="1"/>
  <c r="Q11" i="1"/>
  <c r="R11" i="1"/>
  <c r="Q8" i="1"/>
  <c r="R8" i="1"/>
  <c r="Q7" i="1"/>
  <c r="O6" i="1" l="1"/>
  <c r="O33" i="1"/>
  <c r="O27" i="1"/>
  <c r="M27" i="1" l="1"/>
  <c r="M33" i="1"/>
  <c r="M36" i="1"/>
  <c r="M45" i="1"/>
  <c r="Q21" i="1" l="1"/>
  <c r="Q19" i="1"/>
  <c r="AY8" i="1" s="1"/>
  <c r="Q18" i="1"/>
  <c r="Q16" i="1"/>
  <c r="AY7" i="1" s="1"/>
  <c r="Q15" i="1"/>
  <c r="Q13" i="1"/>
  <c r="Q12" i="1"/>
  <c r="Q10" i="1"/>
  <c r="Q9" i="1"/>
  <c r="AY12" i="1"/>
  <c r="Q6" i="1"/>
  <c r="AX12" i="1" l="1"/>
  <c r="S6" i="1"/>
  <c r="AX8" i="1"/>
  <c r="S18" i="1"/>
  <c r="S12" i="1"/>
  <c r="S9" i="1"/>
  <c r="AX7" i="1"/>
  <c r="S15" i="1"/>
  <c r="AX9" i="1"/>
  <c r="H13" i="1"/>
  <c r="J6" i="1" l="1"/>
  <c r="R6" i="1" s="1"/>
  <c r="J13" i="1"/>
  <c r="BA12" i="1" l="1"/>
  <c r="D43" i="1"/>
  <c r="D42" i="1"/>
  <c r="A63" i="1"/>
  <c r="AV18" i="1" s="1"/>
  <c r="A62" i="1"/>
  <c r="AV17" i="1" s="1"/>
  <c r="A61" i="1"/>
  <c r="AV16" i="1" s="1"/>
  <c r="A60" i="1"/>
  <c r="AV15" i="1" s="1"/>
  <c r="A59" i="1"/>
  <c r="AV14" i="1" s="1"/>
  <c r="A56" i="1"/>
  <c r="AV11" i="1" s="1"/>
  <c r="A58" i="1"/>
  <c r="AV13" i="1" s="1"/>
  <c r="A55" i="1"/>
  <c r="AV10" i="1" s="1"/>
  <c r="A54" i="1"/>
  <c r="AV9" i="1" s="1"/>
  <c r="A53" i="1"/>
  <c r="AV8" i="1" s="1"/>
  <c r="A52" i="1"/>
  <c r="AV7" i="1" s="1"/>
  <c r="A51" i="1"/>
  <c r="AV6" i="1" s="1"/>
  <c r="A50" i="1"/>
  <c r="AV5" i="1" s="1"/>
  <c r="A57" i="1"/>
  <c r="AV12" i="1" s="1"/>
  <c r="R46" i="1" l="1"/>
  <c r="BB18" i="1" s="1"/>
  <c r="Q46" i="1"/>
  <c r="AY18" i="1" s="1"/>
  <c r="R45" i="1"/>
  <c r="Q45" i="1"/>
  <c r="R43" i="1"/>
  <c r="BB17" i="1" s="1"/>
  <c r="Q43" i="1"/>
  <c r="AY17" i="1" s="1"/>
  <c r="R42" i="1"/>
  <c r="Q42" i="1"/>
  <c r="R40" i="1"/>
  <c r="BB16" i="1" s="1"/>
  <c r="Q40" i="1"/>
  <c r="AY16" i="1" s="1"/>
  <c r="R39" i="1"/>
  <c r="Q39" i="1"/>
  <c r="R37" i="1"/>
  <c r="BB15" i="1" s="1"/>
  <c r="Q37" i="1"/>
  <c r="AY15" i="1" s="1"/>
  <c r="R36" i="1"/>
  <c r="Q36" i="1"/>
  <c r="R34" i="1"/>
  <c r="BB14" i="1" s="1"/>
  <c r="Q34" i="1"/>
  <c r="AY14" i="1" s="1"/>
  <c r="R33" i="1"/>
  <c r="Q33" i="1"/>
  <c r="R31" i="1"/>
  <c r="BB11" i="1" s="1"/>
  <c r="Q31" i="1"/>
  <c r="AY11" i="1" s="1"/>
  <c r="R30" i="1"/>
  <c r="Q30" i="1"/>
  <c r="R28" i="1"/>
  <c r="BB13" i="1" s="1"/>
  <c r="Q28" i="1"/>
  <c r="AY13" i="1" s="1"/>
  <c r="R27" i="1"/>
  <c r="Q27" i="1"/>
  <c r="R25" i="1"/>
  <c r="BB10" i="1" s="1"/>
  <c r="Q25" i="1"/>
  <c r="AY10" i="1" s="1"/>
  <c r="R24" i="1"/>
  <c r="Q24" i="1"/>
  <c r="R22" i="1"/>
  <c r="BB9" i="1" s="1"/>
  <c r="Q22" i="1"/>
  <c r="R21" i="1"/>
  <c r="R19" i="1"/>
  <c r="BB8" i="1" s="1"/>
  <c r="R18" i="1"/>
  <c r="R16" i="1"/>
  <c r="BB7" i="1" s="1"/>
  <c r="R15" i="1"/>
  <c r="R13" i="1"/>
  <c r="BB6" i="1" s="1"/>
  <c r="R12" i="1"/>
  <c r="R10" i="1"/>
  <c r="BB5" i="1" s="1"/>
  <c r="R9" i="1"/>
  <c r="R7" i="1"/>
  <c r="T6" i="1" s="1"/>
  <c r="B57" i="1"/>
  <c r="BA5" i="1" l="1"/>
  <c r="T9" i="1"/>
  <c r="C50" i="1" s="1"/>
  <c r="BA9" i="1"/>
  <c r="T21" i="1"/>
  <c r="BA11" i="1"/>
  <c r="T30" i="1"/>
  <c r="BA15" i="1"/>
  <c r="T36" i="1"/>
  <c r="BA18" i="1"/>
  <c r="T45" i="1"/>
  <c r="C63" i="1" s="1"/>
  <c r="AX10" i="1"/>
  <c r="BC10" i="1" s="1"/>
  <c r="S24" i="1"/>
  <c r="AX13" i="1"/>
  <c r="S27" i="1"/>
  <c r="B58" i="1" s="1"/>
  <c r="AX11" i="1"/>
  <c r="BC11" i="1" s="1"/>
  <c r="S30" i="1"/>
  <c r="AX14" i="1"/>
  <c r="S33" i="1"/>
  <c r="AX15" i="1"/>
  <c r="S36" i="1"/>
  <c r="AX16" i="1"/>
  <c r="BC16" i="1" s="1"/>
  <c r="S39" i="1"/>
  <c r="B61" i="1" s="1"/>
  <c r="AX17" i="1"/>
  <c r="S42" i="1"/>
  <c r="AX18" i="1"/>
  <c r="S45" i="1"/>
  <c r="BA7" i="1"/>
  <c r="BC7" i="1" s="1"/>
  <c r="T15" i="1"/>
  <c r="BA13" i="1"/>
  <c r="T27" i="1"/>
  <c r="BA17" i="1"/>
  <c r="BA10" i="1"/>
  <c r="T24" i="1"/>
  <c r="C55" i="1" s="1"/>
  <c r="BA14" i="1"/>
  <c r="BC14" i="1" s="1"/>
  <c r="T33" i="1"/>
  <c r="BA16" i="1"/>
  <c r="T39" i="1"/>
  <c r="AY9" i="1"/>
  <c r="BC9" i="1" s="1"/>
  <c r="S21" i="1"/>
  <c r="BA6" i="1"/>
  <c r="T12" i="1"/>
  <c r="C51" i="1" s="1"/>
  <c r="BA8" i="1"/>
  <c r="BC8" i="1" s="1"/>
  <c r="T18" i="1"/>
  <c r="BC5" i="1"/>
  <c r="BC6" i="1"/>
  <c r="C57" i="1"/>
  <c r="BB12" i="1"/>
  <c r="BC12" i="1" s="1"/>
  <c r="BC13" i="1"/>
  <c r="BC15" i="1"/>
  <c r="BC18" i="1"/>
  <c r="B50" i="1"/>
  <c r="B51" i="1"/>
  <c r="B52" i="1"/>
  <c r="B53" i="1"/>
  <c r="B54" i="1"/>
  <c r="B55" i="1"/>
  <c r="B56" i="1"/>
  <c r="B59" i="1"/>
  <c r="B60" i="1"/>
  <c r="B62" i="1"/>
  <c r="B63" i="1"/>
  <c r="C52" i="1"/>
  <c r="C53" i="1"/>
  <c r="C54" i="1"/>
  <c r="C58" i="1"/>
  <c r="C56" i="1"/>
  <c r="C59" i="1"/>
  <c r="C60" i="1"/>
  <c r="C61" i="1"/>
  <c r="C62" i="1"/>
  <c r="BC17" i="1" l="1"/>
</calcChain>
</file>

<file path=xl/comments1.xml><?xml version="1.0" encoding="utf-8"?>
<comments xmlns="http://schemas.openxmlformats.org/spreadsheetml/2006/main">
  <authors>
    <author>Norly Valencia</author>
  </authors>
  <commentList>
    <comment ref="A6" authorId="0" shapeId="0">
      <text>
        <r>
          <rPr>
            <b/>
            <sz val="9"/>
            <color indexed="81"/>
            <rFont val="Tahoma"/>
            <family val="2"/>
          </rPr>
          <t>AJMEER NUWERA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FARAJ ALAMRY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MARSHAD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IBRAHIM ALLATIF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HAMAD KHODARI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ABDULAZIZ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>
      <text>
        <r>
          <rPr>
            <b/>
            <sz val="9"/>
            <color indexed="13"/>
            <rFont val="Tahoma"/>
            <family val="2"/>
          </rPr>
          <t>AHMAD ALDOSSARI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DEBOJYOTI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FAHAD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BIMAL RAI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MOHAMMED SAYIM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ASHIK SHIK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 shapeId="0">
      <text>
        <r>
          <rPr>
            <b/>
            <sz val="9"/>
            <color indexed="8"/>
            <rFont val="Tahoma"/>
            <family val="2"/>
          </rPr>
          <t>ABISON ANDREWS</t>
        </r>
        <r>
          <rPr>
            <sz val="9"/>
            <color indexed="8"/>
            <rFont val="Tahoma"/>
            <family val="2"/>
          </rPr>
          <t xml:space="preserve">
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NABIN RANA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Norly Valencia</author>
  </authors>
  <commentList>
    <comment ref="A6" authorId="0" shapeId="0">
      <text>
        <r>
          <rPr>
            <b/>
            <sz val="9"/>
            <color indexed="81"/>
            <rFont val="Tahoma"/>
            <family val="2"/>
          </rPr>
          <t>AJMEER NUWERA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FARAJ ALAMRY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MARSHAD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IBRAHIM ALLATIF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HAMAD KHODARI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ABDULAZIZ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>
      <text>
        <r>
          <rPr>
            <b/>
            <sz val="9"/>
            <color indexed="13"/>
            <rFont val="Tahoma"/>
            <family val="2"/>
          </rPr>
          <t>AHMAD ALDOSSARI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DEBOJYOTI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FAHAD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BIMAL RAI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MOHAMMED SAYIM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ASHIK SHIK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 shapeId="0">
      <text>
        <r>
          <rPr>
            <b/>
            <sz val="9"/>
            <color indexed="8"/>
            <rFont val="Tahoma"/>
            <family val="2"/>
          </rPr>
          <t>ABISON ANDREWS</t>
        </r>
        <r>
          <rPr>
            <sz val="9"/>
            <color indexed="8"/>
            <rFont val="Tahoma"/>
            <family val="2"/>
          </rPr>
          <t xml:space="preserve">
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NABIN RANA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Norly Valencia</author>
  </authors>
  <commentList>
    <comment ref="A6" authorId="0" shapeId="0">
      <text>
        <r>
          <rPr>
            <b/>
            <sz val="9"/>
            <color indexed="81"/>
            <rFont val="Tahoma"/>
            <family val="2"/>
          </rPr>
          <t>AJMEER NUWERA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FARAJ ALAMRY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MARSHAD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IBRAHIM ALLATIF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HAMAD KHODARI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ABDULAZIZ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>
      <text>
        <r>
          <rPr>
            <b/>
            <sz val="9"/>
            <color indexed="13"/>
            <rFont val="Tahoma"/>
            <family val="2"/>
          </rPr>
          <t>AHMAD ALDOSSARI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DEBOJYOTI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FAHAD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BIMAL RAI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MOHAMMED SAYIM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ASHIK SHIK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 shapeId="0">
      <text>
        <r>
          <rPr>
            <b/>
            <sz val="9"/>
            <color indexed="8"/>
            <rFont val="Tahoma"/>
            <family val="2"/>
          </rPr>
          <t>ABISON ANDREWS</t>
        </r>
        <r>
          <rPr>
            <sz val="9"/>
            <color indexed="8"/>
            <rFont val="Tahoma"/>
            <family val="2"/>
          </rPr>
          <t xml:space="preserve">
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NABIN RANA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<sst xmlns="http://schemas.openxmlformats.org/spreadsheetml/2006/main" count="306" uniqueCount="45">
  <si>
    <t>SUN</t>
  </si>
  <si>
    <t>MON</t>
  </si>
  <si>
    <t>TUES</t>
  </si>
  <si>
    <t>WED</t>
  </si>
  <si>
    <t>THUR</t>
  </si>
  <si>
    <t>FRI</t>
  </si>
  <si>
    <t>SAT</t>
  </si>
  <si>
    <t>D</t>
  </si>
  <si>
    <t>N</t>
  </si>
  <si>
    <t>TOTAL</t>
  </si>
  <si>
    <t>IN-GATE</t>
  </si>
  <si>
    <t>OUT-GATE</t>
  </si>
  <si>
    <t>WEEKLY GATE STAFF PERFORMANCE</t>
  </si>
  <si>
    <t>STAF ID</t>
  </si>
  <si>
    <t>ACTIVITY</t>
  </si>
  <si>
    <t>STAFF ID#</t>
  </si>
  <si>
    <t>DAY SHIFT</t>
  </si>
  <si>
    <t>NIGHT SHIFT</t>
  </si>
  <si>
    <t>Q3155</t>
  </si>
  <si>
    <t>Q1119</t>
  </si>
  <si>
    <t>Q1259</t>
  </si>
  <si>
    <t>Q1306</t>
  </si>
  <si>
    <t>Q1352</t>
  </si>
  <si>
    <t>Q1382</t>
  </si>
  <si>
    <t>Q1392</t>
  </si>
  <si>
    <t>Q3761</t>
  </si>
  <si>
    <t>Q1239</t>
  </si>
  <si>
    <t>Q3699</t>
  </si>
  <si>
    <t>Q3448</t>
  </si>
  <si>
    <t>Q3362</t>
  </si>
  <si>
    <t>Q3802</t>
  </si>
  <si>
    <t>Q3718</t>
  </si>
  <si>
    <t>STAFF ID</t>
  </si>
  <si>
    <t>IN GATE</t>
  </si>
  <si>
    <t>OUT GATE</t>
  </si>
  <si>
    <t>TOTAL MOVES</t>
  </si>
  <si>
    <t xml:space="preserve">  WEEK-43 </t>
  </si>
  <si>
    <t>Oct. 20-26</t>
  </si>
  <si>
    <t>NO. OF CONTAINERS TRANSACTED ON IN GATE AND OUT GATE</t>
  </si>
  <si>
    <t>FOT ORDER</t>
  </si>
  <si>
    <t>FOT</t>
  </si>
  <si>
    <t xml:space="preserve">  WEEK-44</t>
  </si>
  <si>
    <t>Oct. 27-NOV. 02</t>
  </si>
  <si>
    <t xml:space="preserve">  WEEK-45</t>
  </si>
  <si>
    <t>Nov. 03-09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</si>
</sst>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9"/>
      <color indexed="13"/>
      <name val="Tahoma"/>
      <family val="2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4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8" borderId="41" xfId="0" applyFill="1" applyBorder="1" applyAlignment="1">
      <alignment horizontal="center" vertical="center"/>
    </xf>
    <xf numFmtId="0" fontId="4" fillId="6" borderId="3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46" xfId="0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 wrapText="1"/>
    </xf>
    <xf numFmtId="0" fontId="5" fillId="7" borderId="24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4" fillId="6" borderId="44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32" xfId="0" applyFont="1" applyFill="1" applyBorder="1" applyAlignment="1">
      <alignment horizontal="center" vertical="center"/>
    </xf>
    <xf numFmtId="0" fontId="5" fillId="7" borderId="47" xfId="0" applyFont="1" applyFill="1" applyBorder="1" applyAlignment="1">
      <alignment horizontal="center" vertical="center"/>
    </xf>
    <xf numFmtId="0" fontId="5" fillId="7" borderId="33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6" fillId="7" borderId="32" xfId="0" applyFont="1" applyFill="1" applyBorder="1" applyAlignment="1">
      <alignment horizontal="center" wrapText="1"/>
    </xf>
    <xf numFmtId="0" fontId="6" fillId="7" borderId="33" xfId="0" applyFont="1" applyFill="1" applyBorder="1" applyAlignment="1">
      <alignment horizontal="center" wrapText="1"/>
    </xf>
    <xf numFmtId="0" fontId="3" fillId="2" borderId="35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36" xfId="1" applyNumberFormat="1" applyFont="1" applyFill="1" applyBorder="1" applyAlignment="1">
      <alignment horizontal="center" vertical="center"/>
    </xf>
    <xf numFmtId="0" fontId="3" fillId="2" borderId="19" xfId="1" applyNumberFormat="1" applyFont="1" applyFill="1" applyBorder="1" applyAlignment="1">
      <alignment horizontal="center" vertical="center"/>
    </xf>
    <xf numFmtId="0" fontId="3" fillId="2" borderId="34" xfId="1" applyNumberFormat="1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13" fillId="7" borderId="32" xfId="0" applyFont="1" applyFill="1" applyBorder="1" applyAlignment="1">
      <alignment horizontal="center" wrapText="1"/>
    </xf>
    <xf numFmtId="0" fontId="13" fillId="7" borderId="33" xfId="0" applyFont="1" applyFill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u="sng">
                <a:solidFill>
                  <a:schemeClr val="accent6">
                    <a:lumMod val="50000"/>
                  </a:schemeClr>
                </a:solidFill>
              </a:rPr>
              <a:t>GATE</a:t>
            </a:r>
            <a:r>
              <a:rPr lang="en-US" sz="1100" b="1" u="sng" baseline="0">
                <a:solidFill>
                  <a:schemeClr val="accent6">
                    <a:lumMod val="50000"/>
                  </a:schemeClr>
                </a:solidFill>
              </a:rPr>
              <a:t> STAFF WEEKLY PERFORMANCE</a:t>
            </a:r>
          </a:p>
          <a:p>
            <a:pPr>
              <a:defRPr sz="11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100" b="1" baseline="0">
                <a:solidFill>
                  <a:schemeClr val="accent6">
                    <a:lumMod val="50000"/>
                  </a:schemeClr>
                </a:solidFill>
              </a:rPr>
              <a:t>OCT. 20-26</a:t>
            </a:r>
            <a:endParaRPr lang="en-US" sz="1100" b="1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0915048709105517"/>
          <c:y val="1.17474329662106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'OCT.20-26'!$AW$3:$AW$4</c:f>
              <c:strCache>
                <c:ptCount val="2"/>
                <c:pt idx="0">
                  <c:v>DAY SHIFT</c:v>
                </c:pt>
                <c:pt idx="1">
                  <c:v>FOT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'OCT.20-26'!$AV$5:$AV$18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'OCT.20-26'!$AW$5:$AW$18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'OCT.20-26'!$AX$3:$AX$4</c:f>
              <c:strCache>
                <c:ptCount val="2"/>
                <c:pt idx="0">
                  <c:v>DAY SHIFT</c:v>
                </c:pt>
                <c:pt idx="1">
                  <c:v>IN GATE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'OCT.20-26'!$AV$5:$AV$18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'OCT.20-26'!$AX$5:$AX$18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136</c:v>
                </c:pt>
                <c:pt idx="4">
                  <c:v>0</c:v>
                </c:pt>
                <c:pt idx="5">
                  <c:v>67</c:v>
                </c:pt>
                <c:pt idx="6">
                  <c:v>125</c:v>
                </c:pt>
                <c:pt idx="7">
                  <c:v>324</c:v>
                </c:pt>
                <c:pt idx="8">
                  <c:v>1081</c:v>
                </c:pt>
                <c:pt idx="9">
                  <c:v>715</c:v>
                </c:pt>
                <c:pt idx="10">
                  <c:v>962</c:v>
                </c:pt>
                <c:pt idx="11">
                  <c:v>167</c:v>
                </c:pt>
                <c:pt idx="12">
                  <c:v>0</c:v>
                </c:pt>
                <c:pt idx="13">
                  <c:v>240</c:v>
                </c:pt>
              </c:numCache>
            </c:numRef>
          </c:val>
        </c:ser>
        <c:ser>
          <c:idx val="2"/>
          <c:order val="2"/>
          <c:tx>
            <c:strRef>
              <c:f>'OCT.20-26'!$AY$3:$AY$4</c:f>
              <c:strCache>
                <c:ptCount val="2"/>
                <c:pt idx="0">
                  <c:v>DAY SHIFT</c:v>
                </c:pt>
                <c:pt idx="1">
                  <c:v>OUT GATE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'OCT.20-26'!$AV$5:$AV$18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'OCT.20-26'!$AY$5:$AY$18</c:f>
              <c:numCache>
                <c:formatCode>General</c:formatCode>
                <c:ptCount val="14"/>
                <c:pt idx="0">
                  <c:v>429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342</c:v>
                </c:pt>
                <c:pt idx="5">
                  <c:v>389</c:v>
                </c:pt>
                <c:pt idx="6">
                  <c:v>289</c:v>
                </c:pt>
                <c:pt idx="7">
                  <c:v>9</c:v>
                </c:pt>
                <c:pt idx="8">
                  <c:v>0</c:v>
                </c:pt>
                <c:pt idx="9">
                  <c:v>676</c:v>
                </c:pt>
                <c:pt idx="10">
                  <c:v>284</c:v>
                </c:pt>
                <c:pt idx="11">
                  <c:v>0</c:v>
                </c:pt>
                <c:pt idx="12">
                  <c:v>0</c:v>
                </c:pt>
                <c:pt idx="13">
                  <c:v>660</c:v>
                </c:pt>
              </c:numCache>
            </c:numRef>
          </c:val>
        </c:ser>
        <c:ser>
          <c:idx val="3"/>
          <c:order val="3"/>
          <c:tx>
            <c:strRef>
              <c:f>'OCT.20-26'!$AZ$3:$AZ$4</c:f>
              <c:strCache>
                <c:ptCount val="2"/>
                <c:pt idx="0">
                  <c:v>NIGHT SHIFT</c:v>
                </c:pt>
                <c:pt idx="1">
                  <c:v>FOT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'OCT.20-26'!$AV$5:$AV$18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'OCT.20-26'!$AZ$5:$AZ$18</c:f>
              <c:numCache>
                <c:formatCode>General</c:formatCode>
                <c:ptCount val="14"/>
                <c:pt idx="0">
                  <c:v>0</c:v>
                </c:pt>
                <c:pt idx="1">
                  <c:v>791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840</c:v>
                </c:pt>
                <c:pt idx="13">
                  <c:v>0</c:v>
                </c:pt>
              </c:numCache>
            </c:numRef>
          </c:val>
        </c:ser>
        <c:ser>
          <c:idx val="4"/>
          <c:order val="4"/>
          <c:tx>
            <c:strRef>
              <c:f>'OCT.20-26'!$BA$3:$BA$4</c:f>
              <c:strCache>
                <c:ptCount val="2"/>
                <c:pt idx="0">
                  <c:v>NIGHT SHIFT</c:v>
                </c:pt>
                <c:pt idx="1">
                  <c:v>IN GATE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'OCT.20-26'!$AV$5:$AV$18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'OCT.20-26'!$BA$5:$BA$18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166</c:v>
                </c:pt>
                <c:pt idx="12">
                  <c:v>466</c:v>
                </c:pt>
                <c:pt idx="13">
                  <c:v>0</c:v>
                </c:pt>
              </c:numCache>
            </c:numRef>
          </c:val>
        </c:ser>
        <c:ser>
          <c:idx val="5"/>
          <c:order val="5"/>
          <c:tx>
            <c:strRef>
              <c:f>'OCT.20-26'!$BB$3:$BB$4</c:f>
              <c:strCache>
                <c:ptCount val="2"/>
                <c:pt idx="0">
                  <c:v>NIGHT SHIFT</c:v>
                </c:pt>
                <c:pt idx="1">
                  <c:v>OUT GATE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'OCT.20-26'!$AV$5:$AV$18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'OCT.20-26'!$BB$5:$BB$18</c:f>
              <c:numCache>
                <c:formatCode>General</c:formatCode>
                <c:ptCount val="14"/>
                <c:pt idx="0">
                  <c:v>0</c:v>
                </c:pt>
                <c:pt idx="1">
                  <c:v>123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471</c:v>
                </c:pt>
                <c:pt idx="12">
                  <c:v>181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414720"/>
        <c:axId val="303570832"/>
      </c:barChart>
      <c:lineChart>
        <c:grouping val="standard"/>
        <c:varyColors val="0"/>
        <c:ser>
          <c:idx val="6"/>
          <c:order val="6"/>
          <c:tx>
            <c:strRef>
              <c:f>'OCT.20-26'!$BC$3:$BC$4</c:f>
              <c:strCache>
                <c:ptCount val="2"/>
                <c:pt idx="0">
                  <c:v>TOTAL MOVES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'OCT.20-26'!$AV$5:$AV$18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'OCT.20-26'!$BC$5:$BC$18</c:f>
              <c:numCache>
                <c:formatCode>General</c:formatCode>
                <c:ptCount val="14"/>
                <c:pt idx="0">
                  <c:v>429</c:v>
                </c:pt>
                <c:pt idx="1">
                  <c:v>914</c:v>
                </c:pt>
                <c:pt idx="2">
                  <c:v>0</c:v>
                </c:pt>
                <c:pt idx="3">
                  <c:v>136</c:v>
                </c:pt>
                <c:pt idx="4">
                  <c:v>342</c:v>
                </c:pt>
                <c:pt idx="5">
                  <c:v>456</c:v>
                </c:pt>
                <c:pt idx="6">
                  <c:v>414</c:v>
                </c:pt>
                <c:pt idx="7">
                  <c:v>423</c:v>
                </c:pt>
                <c:pt idx="8">
                  <c:v>1081</c:v>
                </c:pt>
                <c:pt idx="9">
                  <c:v>1391</c:v>
                </c:pt>
                <c:pt idx="10">
                  <c:v>1246</c:v>
                </c:pt>
                <c:pt idx="11">
                  <c:v>804</c:v>
                </c:pt>
                <c:pt idx="12">
                  <c:v>1487</c:v>
                </c:pt>
                <c:pt idx="13">
                  <c:v>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414720"/>
        <c:axId val="303570832"/>
      </c:lineChart>
      <c:catAx>
        <c:axId val="298414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alpha val="77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570832"/>
        <c:crosses val="autoZero"/>
        <c:auto val="1"/>
        <c:lblAlgn val="ctr"/>
        <c:lblOffset val="100"/>
        <c:noMultiLvlLbl val="0"/>
      </c:catAx>
      <c:valAx>
        <c:axId val="303570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14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accent1">
                <a:alpha val="86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>
      <a:gsLst>
        <a:gs pos="4200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accent6">
                    <a:lumMod val="50000"/>
                  </a:schemeClr>
                </a:solidFill>
              </a:rPr>
              <a:t>WEEKLY GATESTAFF</a:t>
            </a:r>
            <a:r>
              <a:rPr lang="en-US" b="1" baseline="0">
                <a:solidFill>
                  <a:schemeClr val="accent6">
                    <a:lumMod val="50000"/>
                  </a:schemeClr>
                </a:solidFill>
              </a:rPr>
              <a:t> PERFORMANCE</a:t>
            </a:r>
          </a:p>
          <a:p>
            <a:pPr>
              <a:defRPr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b="1" baseline="0">
                <a:solidFill>
                  <a:schemeClr val="accent6">
                    <a:lumMod val="50000"/>
                  </a:schemeClr>
                </a:solidFill>
              </a:rPr>
              <a:t>OCT. 27-NOV. 02</a:t>
            </a:r>
            <a:endParaRPr lang="en-US" b="1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35720236549243378"/>
          <c:y val="2.9304080016290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'OCT.27-NOV.02'!$AW$3:$AW$4</c:f>
              <c:strCache>
                <c:ptCount val="2"/>
                <c:pt idx="0">
                  <c:v>DAY SHIFT</c:v>
                </c:pt>
                <c:pt idx="1">
                  <c:v>FOT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'OCT.27-NOV.02'!$AV$5:$AV$18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'OCT.27-NOV.02'!$AW$5:$AW$18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'OCT.27-NOV.02'!$AX$3:$AX$4</c:f>
              <c:strCache>
                <c:ptCount val="2"/>
                <c:pt idx="0">
                  <c:v>DAY SHIFT</c:v>
                </c:pt>
                <c:pt idx="1">
                  <c:v>IN GATE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'OCT.27-NOV.02'!$AV$5:$AV$18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'OCT.27-NOV.02'!$AX$5:$AX$18</c:f>
              <c:numCache>
                <c:formatCode>General</c:formatCode>
                <c:ptCount val="14"/>
                <c:pt idx="0">
                  <c:v>0</c:v>
                </c:pt>
                <c:pt idx="1">
                  <c:v>251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537</c:v>
                </c:pt>
                <c:pt idx="8">
                  <c:v>1027</c:v>
                </c:pt>
                <c:pt idx="9">
                  <c:v>875</c:v>
                </c:pt>
                <c:pt idx="10">
                  <c:v>711</c:v>
                </c:pt>
                <c:pt idx="11">
                  <c:v>124</c:v>
                </c:pt>
                <c:pt idx="12">
                  <c:v>0</c:v>
                </c:pt>
                <c:pt idx="13">
                  <c:v>515</c:v>
                </c:pt>
              </c:numCache>
            </c:numRef>
          </c:val>
        </c:ser>
        <c:ser>
          <c:idx val="2"/>
          <c:order val="2"/>
          <c:tx>
            <c:strRef>
              <c:f>'OCT.27-NOV.02'!$AY$3:$AY$4</c:f>
              <c:strCache>
                <c:ptCount val="2"/>
                <c:pt idx="0">
                  <c:v>DAY SHIFT</c:v>
                </c:pt>
                <c:pt idx="1">
                  <c:v>OUT GATE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'OCT.27-NOV.02'!$AV$5:$AV$18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'OCT.27-NOV.02'!$AY$5:$AY$18</c:f>
              <c:numCache>
                <c:formatCode>General</c:formatCode>
                <c:ptCount val="14"/>
                <c:pt idx="0">
                  <c:v>329</c:v>
                </c:pt>
                <c:pt idx="1">
                  <c:v>425</c:v>
                </c:pt>
                <c:pt idx="2">
                  <c:v>0</c:v>
                </c:pt>
                <c:pt idx="3">
                  <c:v>1146</c:v>
                </c:pt>
                <c:pt idx="4">
                  <c:v>126</c:v>
                </c:pt>
                <c:pt idx="5">
                  <c:v>708</c:v>
                </c:pt>
                <c:pt idx="6">
                  <c:v>0</c:v>
                </c:pt>
                <c:pt idx="7">
                  <c:v>355</c:v>
                </c:pt>
                <c:pt idx="8">
                  <c:v>26</c:v>
                </c:pt>
                <c:pt idx="9">
                  <c:v>0</c:v>
                </c:pt>
                <c:pt idx="10">
                  <c:v>0</c:v>
                </c:pt>
                <c:pt idx="11">
                  <c:v>66</c:v>
                </c:pt>
                <c:pt idx="12">
                  <c:v>0</c:v>
                </c:pt>
                <c:pt idx="13">
                  <c:v>479</c:v>
                </c:pt>
              </c:numCache>
            </c:numRef>
          </c:val>
        </c:ser>
        <c:ser>
          <c:idx val="3"/>
          <c:order val="3"/>
          <c:tx>
            <c:strRef>
              <c:f>'OCT.27-NOV.02'!$AZ$3:$AZ$4</c:f>
              <c:strCache>
                <c:ptCount val="2"/>
                <c:pt idx="0">
                  <c:v>NIGHT SHIFT</c:v>
                </c:pt>
                <c:pt idx="1">
                  <c:v>FOT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'OCT.27-NOV.02'!$AV$5:$AV$18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'OCT.27-NOV.02'!$AZ$5:$AZ$18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906</c:v>
                </c:pt>
                <c:pt idx="13">
                  <c:v>0</c:v>
                </c:pt>
              </c:numCache>
            </c:numRef>
          </c:val>
        </c:ser>
        <c:ser>
          <c:idx val="4"/>
          <c:order val="4"/>
          <c:tx>
            <c:strRef>
              <c:f>'OCT.27-NOV.02'!$BA$3:$BA$4</c:f>
              <c:strCache>
                <c:ptCount val="2"/>
                <c:pt idx="0">
                  <c:v>NIGHT SHIFT</c:v>
                </c:pt>
                <c:pt idx="1">
                  <c:v>IN GATE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'OCT.27-NOV.02'!$AV$5:$AV$18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'OCT.27-NOV.02'!$BA$5:$BA$18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160</c:v>
                </c:pt>
                <c:pt idx="8">
                  <c:v>0</c:v>
                </c:pt>
                <c:pt idx="9">
                  <c:v>0</c:v>
                </c:pt>
                <c:pt idx="10">
                  <c:v>22</c:v>
                </c:pt>
                <c:pt idx="11">
                  <c:v>72</c:v>
                </c:pt>
                <c:pt idx="12">
                  <c:v>484</c:v>
                </c:pt>
                <c:pt idx="13">
                  <c:v>123</c:v>
                </c:pt>
              </c:numCache>
            </c:numRef>
          </c:val>
        </c:ser>
        <c:ser>
          <c:idx val="5"/>
          <c:order val="5"/>
          <c:tx>
            <c:strRef>
              <c:f>'OCT.27-NOV.02'!$BB$3:$BB$4</c:f>
              <c:strCache>
                <c:ptCount val="2"/>
                <c:pt idx="0">
                  <c:v>NIGHT SHIFT</c:v>
                </c:pt>
                <c:pt idx="1">
                  <c:v>OUT GATE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'OCT.27-NOV.02'!$AV$5:$AV$18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'OCT.27-NOV.02'!$BB$5:$BB$18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501</c:v>
                </c:pt>
                <c:pt idx="5">
                  <c:v>0</c:v>
                </c:pt>
                <c:pt idx="6">
                  <c:v>106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119</c:v>
                </c:pt>
                <c:pt idx="12">
                  <c:v>64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341424"/>
        <c:axId val="297341984"/>
      </c:barChart>
      <c:lineChart>
        <c:grouping val="standard"/>
        <c:varyColors val="0"/>
        <c:ser>
          <c:idx val="6"/>
          <c:order val="6"/>
          <c:tx>
            <c:strRef>
              <c:f>'OCT.27-NOV.02'!$BC$3:$BC$4</c:f>
              <c:strCache>
                <c:ptCount val="2"/>
                <c:pt idx="0">
                  <c:v>TOTAL MOVES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'OCT.27-NOV.02'!$AV$5:$AV$18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'OCT.27-NOV.02'!$BC$5:$BC$18</c:f>
              <c:numCache>
                <c:formatCode>General</c:formatCode>
                <c:ptCount val="14"/>
                <c:pt idx="0">
                  <c:v>329</c:v>
                </c:pt>
                <c:pt idx="1">
                  <c:v>676</c:v>
                </c:pt>
                <c:pt idx="2">
                  <c:v>0</c:v>
                </c:pt>
                <c:pt idx="3">
                  <c:v>1146</c:v>
                </c:pt>
                <c:pt idx="4">
                  <c:v>631</c:v>
                </c:pt>
                <c:pt idx="5">
                  <c:v>708</c:v>
                </c:pt>
                <c:pt idx="6">
                  <c:v>917</c:v>
                </c:pt>
                <c:pt idx="7">
                  <c:v>1060</c:v>
                </c:pt>
                <c:pt idx="8">
                  <c:v>1053</c:v>
                </c:pt>
                <c:pt idx="9">
                  <c:v>875</c:v>
                </c:pt>
                <c:pt idx="10">
                  <c:v>735</c:v>
                </c:pt>
                <c:pt idx="11">
                  <c:v>381</c:v>
                </c:pt>
                <c:pt idx="12">
                  <c:v>1454</c:v>
                </c:pt>
                <c:pt idx="13">
                  <c:v>1117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341424"/>
        <c:axId val="297341984"/>
      </c:lineChart>
      <c:catAx>
        <c:axId val="297341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alpha val="68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341984"/>
        <c:crosses val="autoZero"/>
        <c:auto val="1"/>
        <c:lblAlgn val="ctr"/>
        <c:lblOffset val="100"/>
        <c:noMultiLvlLbl val="0"/>
      </c:catAx>
      <c:valAx>
        <c:axId val="297341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3414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accent1">
                <a:alpha val="77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>
      <a:gsLst>
        <a:gs pos="4000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n-US" sz="900" b="1">
                <a:solidFill>
                  <a:srgbClr val="002060"/>
                </a:solidFill>
              </a:rPr>
              <a:t>WEEKLY</a:t>
            </a:r>
            <a:r>
              <a:rPr lang="en-US" sz="900" b="1" baseline="0">
                <a:solidFill>
                  <a:srgbClr val="002060"/>
                </a:solidFill>
              </a:rPr>
              <a:t> GATE STAFF PERFORMANCE</a:t>
            </a:r>
          </a:p>
          <a:p>
            <a:pPr>
              <a:defRPr sz="900" b="1">
                <a:solidFill>
                  <a:srgbClr val="002060"/>
                </a:solidFill>
              </a:defRPr>
            </a:pPr>
            <a:r>
              <a:rPr lang="en-US" sz="900" b="1" baseline="0">
                <a:solidFill>
                  <a:srgbClr val="002060"/>
                </a:solidFill>
              </a:rPr>
              <a:t>NOV. 03-09</a:t>
            </a:r>
            <a:endParaRPr lang="en-US" sz="9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0.43721226602947039"/>
          <c:y val="2.06185567010309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'NOV.03-09'!$AW$3:$AW$4</c:f>
              <c:strCache>
                <c:ptCount val="2"/>
                <c:pt idx="0">
                  <c:v>DAY SHIFT</c:v>
                </c:pt>
                <c:pt idx="1">
                  <c:v>FOT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'NOV.03-09'!$AV$5:$AV$18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'NOV.03-09'!$AW$5:$AW$18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'NOV.03-09'!$AX$3:$AX$4</c:f>
              <c:strCache>
                <c:ptCount val="2"/>
                <c:pt idx="0">
                  <c:v>DAY SHIFT</c:v>
                </c:pt>
                <c:pt idx="1">
                  <c:v>IN GATE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'NOV.03-09'!$AV$5:$AV$18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'NOV.03-09'!$AX$5:$AX$18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76</c:v>
                </c:pt>
                <c:pt idx="5">
                  <c:v>25</c:v>
                </c:pt>
                <c:pt idx="6">
                  <c:v>0</c:v>
                </c:pt>
                <c:pt idx="7">
                  <c:v>145</c:v>
                </c:pt>
                <c:pt idx="8">
                  <c:v>853</c:v>
                </c:pt>
                <c:pt idx="9">
                  <c:v>926</c:v>
                </c:pt>
                <c:pt idx="10">
                  <c:v>743</c:v>
                </c:pt>
                <c:pt idx="11">
                  <c:v>295</c:v>
                </c:pt>
                <c:pt idx="12">
                  <c:v>736</c:v>
                </c:pt>
                <c:pt idx="13">
                  <c:v>905</c:v>
                </c:pt>
              </c:numCache>
            </c:numRef>
          </c:val>
        </c:ser>
        <c:ser>
          <c:idx val="2"/>
          <c:order val="2"/>
          <c:tx>
            <c:strRef>
              <c:f>'NOV.03-09'!$AY$3:$AY$4</c:f>
              <c:strCache>
                <c:ptCount val="2"/>
                <c:pt idx="0">
                  <c:v>DAY SHIFT</c:v>
                </c:pt>
                <c:pt idx="1">
                  <c:v>OUT GATE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'NOV.03-09'!$AV$5:$AV$18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'NOV.03-09'!$AY$5:$AY$18</c:f>
              <c:numCache>
                <c:formatCode>General</c:formatCode>
                <c:ptCount val="14"/>
                <c:pt idx="0">
                  <c:v>623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388</c:v>
                </c:pt>
                <c:pt idx="5">
                  <c:v>958</c:v>
                </c:pt>
                <c:pt idx="6">
                  <c:v>1157</c:v>
                </c:pt>
                <c:pt idx="7">
                  <c:v>1</c:v>
                </c:pt>
                <c:pt idx="8">
                  <c:v>28</c:v>
                </c:pt>
                <c:pt idx="9">
                  <c:v>141</c:v>
                </c:pt>
                <c:pt idx="10">
                  <c:v>16</c:v>
                </c:pt>
                <c:pt idx="11">
                  <c:v>0</c:v>
                </c:pt>
                <c:pt idx="12">
                  <c:v>918</c:v>
                </c:pt>
                <c:pt idx="13">
                  <c:v>556</c:v>
                </c:pt>
              </c:numCache>
            </c:numRef>
          </c:val>
        </c:ser>
        <c:ser>
          <c:idx val="3"/>
          <c:order val="3"/>
          <c:tx>
            <c:strRef>
              <c:f>'NOV.03-09'!$AZ$3:$AZ$4</c:f>
              <c:strCache>
                <c:ptCount val="2"/>
                <c:pt idx="0">
                  <c:v>NIGHT SHIFT</c:v>
                </c:pt>
                <c:pt idx="1">
                  <c:v>FOT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'NOV.03-09'!$AV$5:$AV$18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'NOV.03-09'!$AZ$5:$AZ$18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559</c:v>
                </c:pt>
                <c:pt idx="13">
                  <c:v>0</c:v>
                </c:pt>
              </c:numCache>
            </c:numRef>
          </c:val>
        </c:ser>
        <c:ser>
          <c:idx val="4"/>
          <c:order val="4"/>
          <c:tx>
            <c:strRef>
              <c:f>'NOV.03-09'!$BA$3:$BA$4</c:f>
              <c:strCache>
                <c:ptCount val="2"/>
                <c:pt idx="0">
                  <c:v>NIGHT SHIFT</c:v>
                </c:pt>
                <c:pt idx="1">
                  <c:v>IN GATE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'NOV.03-09'!$AV$5:$AV$18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'NOV.03-09'!$BA$5:$BA$18</c:f>
              <c:numCache>
                <c:formatCode>General</c:formatCode>
                <c:ptCount val="14"/>
                <c:pt idx="0">
                  <c:v>0</c:v>
                </c:pt>
                <c:pt idx="1">
                  <c:v>178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253</c:v>
                </c:pt>
                <c:pt idx="8">
                  <c:v>71</c:v>
                </c:pt>
                <c:pt idx="9">
                  <c:v>0</c:v>
                </c:pt>
                <c:pt idx="10">
                  <c:v>0</c:v>
                </c:pt>
                <c:pt idx="11">
                  <c:v>292</c:v>
                </c:pt>
                <c:pt idx="12">
                  <c:v>27</c:v>
                </c:pt>
                <c:pt idx="13">
                  <c:v>0</c:v>
                </c:pt>
              </c:numCache>
            </c:numRef>
          </c:val>
        </c:ser>
        <c:ser>
          <c:idx val="5"/>
          <c:order val="5"/>
          <c:tx>
            <c:strRef>
              <c:f>'NOV.03-09'!$BB$3:$BB$4</c:f>
              <c:strCache>
                <c:ptCount val="2"/>
                <c:pt idx="0">
                  <c:v>NIGHT SHIFT</c:v>
                </c:pt>
                <c:pt idx="1">
                  <c:v>OUT GATE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'NOV.03-09'!$AV$5:$AV$18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'NOV.03-09'!$BB$5:$BB$18</c:f>
              <c:numCache>
                <c:formatCode>General</c:formatCode>
                <c:ptCount val="14"/>
                <c:pt idx="0">
                  <c:v>0</c:v>
                </c:pt>
                <c:pt idx="1">
                  <c:v>215</c:v>
                </c:pt>
                <c:pt idx="2">
                  <c:v>0</c:v>
                </c:pt>
                <c:pt idx="3">
                  <c:v>386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  <c:pt idx="8">
                  <c:v>31</c:v>
                </c:pt>
                <c:pt idx="9">
                  <c:v>0</c:v>
                </c:pt>
                <c:pt idx="10">
                  <c:v>0</c:v>
                </c:pt>
                <c:pt idx="11">
                  <c:v>62</c:v>
                </c:pt>
                <c:pt idx="12">
                  <c:v>39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793456"/>
        <c:axId val="225794016"/>
      </c:barChart>
      <c:lineChart>
        <c:grouping val="standard"/>
        <c:varyColors val="0"/>
        <c:ser>
          <c:idx val="6"/>
          <c:order val="6"/>
          <c:tx>
            <c:strRef>
              <c:f>'NOV.03-09'!$BC$3:$BC$4</c:f>
              <c:strCache>
                <c:ptCount val="2"/>
                <c:pt idx="0">
                  <c:v>TOTAL MOVES</c:v>
                </c:pt>
              </c:strCache>
            </c:strRef>
          </c:tx>
          <c:spPr>
            <a:ln w="158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'NOV.03-09'!$AV$5:$AV$18</c:f>
              <c:strCache>
                <c:ptCount val="14"/>
                <c:pt idx="0">
                  <c:v>Q1119</c:v>
                </c:pt>
                <c:pt idx="1">
                  <c:v>Q1259</c:v>
                </c:pt>
                <c:pt idx="2">
                  <c:v>Q1306</c:v>
                </c:pt>
                <c:pt idx="3">
                  <c:v>Q1352</c:v>
                </c:pt>
                <c:pt idx="4">
                  <c:v>Q1382</c:v>
                </c:pt>
                <c:pt idx="5">
                  <c:v>Q1392</c:v>
                </c:pt>
                <c:pt idx="6">
                  <c:v>Q1239</c:v>
                </c:pt>
                <c:pt idx="7">
                  <c:v>Q3155</c:v>
                </c:pt>
                <c:pt idx="8">
                  <c:v>Q3761</c:v>
                </c:pt>
                <c:pt idx="9">
                  <c:v>Q3699</c:v>
                </c:pt>
                <c:pt idx="10">
                  <c:v>Q3448</c:v>
                </c:pt>
                <c:pt idx="11">
                  <c:v>Q3362</c:v>
                </c:pt>
                <c:pt idx="12">
                  <c:v>Q3802</c:v>
                </c:pt>
                <c:pt idx="13">
                  <c:v>Q3718</c:v>
                </c:pt>
              </c:strCache>
            </c:strRef>
          </c:cat>
          <c:val>
            <c:numRef>
              <c:f>'NOV.03-09'!$BC$5:$BC$18</c:f>
              <c:numCache>
                <c:formatCode>General</c:formatCode>
                <c:ptCount val="14"/>
                <c:pt idx="0">
                  <c:v>623</c:v>
                </c:pt>
                <c:pt idx="1">
                  <c:v>590</c:v>
                </c:pt>
                <c:pt idx="2">
                  <c:v>0</c:v>
                </c:pt>
                <c:pt idx="3">
                  <c:v>856</c:v>
                </c:pt>
                <c:pt idx="4">
                  <c:v>464</c:v>
                </c:pt>
                <c:pt idx="5">
                  <c:v>983</c:v>
                </c:pt>
                <c:pt idx="6">
                  <c:v>1157</c:v>
                </c:pt>
                <c:pt idx="7">
                  <c:v>424</c:v>
                </c:pt>
                <c:pt idx="8">
                  <c:v>1548</c:v>
                </c:pt>
                <c:pt idx="9">
                  <c:v>1067</c:v>
                </c:pt>
                <c:pt idx="10">
                  <c:v>759</c:v>
                </c:pt>
                <c:pt idx="11">
                  <c:v>649</c:v>
                </c:pt>
                <c:pt idx="12">
                  <c:v>2279</c:v>
                </c:pt>
                <c:pt idx="13">
                  <c:v>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793456"/>
        <c:axId val="225794016"/>
      </c:lineChart>
      <c:catAx>
        <c:axId val="22579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2">
                  <a:alpha val="47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794016"/>
        <c:crosses val="autoZero"/>
        <c:auto val="1"/>
        <c:lblAlgn val="ctr"/>
        <c:lblOffset val="100"/>
        <c:noMultiLvlLbl val="0"/>
      </c:catAx>
      <c:valAx>
        <c:axId val="225794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793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accent2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3" Type="http://schemas.openxmlformats.org/officeDocument/2006/relationships/image" Target="../media/image1.png"/><Relationship Id="rId7" Type="http://schemas.openxmlformats.org/officeDocument/2006/relationships/image" Target="../media/image14.png"/><Relationship Id="rId12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6.png"/><Relationship Id="rId11" Type="http://schemas.openxmlformats.org/officeDocument/2006/relationships/image" Target="../media/image2.jpeg"/><Relationship Id="rId5" Type="http://schemas.openxmlformats.org/officeDocument/2006/relationships/image" Target="../media/image12.png"/><Relationship Id="rId10" Type="http://schemas.openxmlformats.org/officeDocument/2006/relationships/image" Target="../media/image4.png"/><Relationship Id="rId4" Type="http://schemas.openxmlformats.org/officeDocument/2006/relationships/image" Target="../media/image11.png"/><Relationship Id="rId9" Type="http://schemas.openxmlformats.org/officeDocument/2006/relationships/image" Target="../media/image7.png"/><Relationship Id="rId14" Type="http://schemas.openxmlformats.org/officeDocument/2006/relationships/image" Target="../media/image1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3" Type="http://schemas.openxmlformats.org/officeDocument/2006/relationships/image" Target="../media/image1.png"/><Relationship Id="rId7" Type="http://schemas.openxmlformats.org/officeDocument/2006/relationships/image" Target="../media/image14.png"/><Relationship Id="rId12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6.png"/><Relationship Id="rId11" Type="http://schemas.openxmlformats.org/officeDocument/2006/relationships/image" Target="../media/image2.jpeg"/><Relationship Id="rId5" Type="http://schemas.openxmlformats.org/officeDocument/2006/relationships/image" Target="../media/image12.png"/><Relationship Id="rId10" Type="http://schemas.openxmlformats.org/officeDocument/2006/relationships/image" Target="../media/image4.png"/><Relationship Id="rId4" Type="http://schemas.openxmlformats.org/officeDocument/2006/relationships/image" Target="../media/image11.png"/><Relationship Id="rId9" Type="http://schemas.openxmlformats.org/officeDocument/2006/relationships/image" Target="../media/image7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47</xdr:row>
      <xdr:rowOff>76200</xdr:rowOff>
    </xdr:from>
    <xdr:to>
      <xdr:col>22</xdr:col>
      <xdr:colOff>419101</xdr:colOff>
      <xdr:row>87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47</xdr:row>
      <xdr:rowOff>104781</xdr:rowOff>
    </xdr:from>
    <xdr:to>
      <xdr:col>20</xdr:col>
      <xdr:colOff>28575</xdr:colOff>
      <xdr:row>82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76198</xdr:colOff>
      <xdr:row>47</xdr:row>
      <xdr:rowOff>57150</xdr:rowOff>
    </xdr:from>
    <xdr:to>
      <xdr:col>19</xdr:col>
      <xdr:colOff>457199</xdr:colOff>
      <xdr:row>83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5"/>
  <sheetViews>
    <sheetView showGridLines="0" topLeftCell="A45" workbookViewId="0">
      <selection activeCell="AC70" sqref="AC70"/>
    </sheetView>
  </sheetViews>
  <sheetFormatPr defaultRowHeight="15" x14ac:dyDescent="0.25"/>
  <cols>
    <col min="1" max="1" width="9.7109375" style="1" customWidth="1"/>
    <col min="2" max="2" width="11.140625" style="1" customWidth="1"/>
    <col min="3" max="3" width="4.5703125" style="1" customWidth="1"/>
    <col min="4" max="16" width="4.85546875" style="1" customWidth="1"/>
    <col min="17" max="18" width="4.85546875" style="1" hidden="1" customWidth="1"/>
    <col min="19" max="19" width="6.5703125" style="1" customWidth="1"/>
    <col min="20" max="20" width="5.85546875" style="1" customWidth="1"/>
    <col min="21" max="22" width="9.140625" style="1"/>
    <col min="23" max="46" width="9.140625" style="1" customWidth="1"/>
    <col min="47" max="47" width="10.7109375" style="1" customWidth="1"/>
    <col min="48" max="50" width="9.140625" style="47"/>
    <col min="51" max="52" width="10.85546875" style="47" customWidth="1"/>
    <col min="53" max="53" width="9.7109375" style="47" customWidth="1"/>
    <col min="54" max="54" width="11.28515625" style="47" customWidth="1"/>
    <col min="55" max="57" width="9.140625" style="47"/>
    <col min="58" max="16384" width="9.140625" style="1"/>
  </cols>
  <sheetData>
    <row r="1" spans="1:60" ht="15" customHeight="1" x14ac:dyDescent="0.25">
      <c r="A1" s="64" t="s">
        <v>12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AU1" s="13"/>
      <c r="AV1" s="43"/>
      <c r="AW1" s="43"/>
      <c r="AX1" s="43"/>
      <c r="AY1" s="43"/>
      <c r="AZ1" s="43"/>
      <c r="BA1" s="43"/>
      <c r="BB1" s="43"/>
      <c r="BC1" s="43"/>
      <c r="BD1" s="43"/>
      <c r="BE1" s="44"/>
    </row>
    <row r="2" spans="1:60" ht="9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AU2" s="17"/>
      <c r="AV2" s="18"/>
      <c r="AW2" s="18"/>
      <c r="AX2" s="18"/>
      <c r="AY2" s="18"/>
      <c r="AZ2" s="18"/>
      <c r="BA2" s="18"/>
      <c r="BB2" s="18"/>
      <c r="BC2" s="18"/>
      <c r="BD2" s="18"/>
      <c r="BE2" s="45"/>
    </row>
    <row r="3" spans="1:60" ht="22.5" customHeight="1" thickBot="1" x14ac:dyDescent="0.4">
      <c r="A3" s="67" t="s">
        <v>36</v>
      </c>
      <c r="B3" s="68"/>
      <c r="C3" s="65" t="s">
        <v>38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AU3" s="17"/>
      <c r="AV3" s="60" t="s">
        <v>32</v>
      </c>
      <c r="AW3" s="61" t="s">
        <v>16</v>
      </c>
      <c r="AX3" s="62"/>
      <c r="AY3" s="63"/>
      <c r="AZ3" s="61" t="s">
        <v>17</v>
      </c>
      <c r="BA3" s="62"/>
      <c r="BB3" s="63"/>
      <c r="BC3" s="54" t="s">
        <v>35</v>
      </c>
      <c r="BD3" s="18"/>
      <c r="BE3" s="45"/>
    </row>
    <row r="4" spans="1:60" ht="17.25" customHeight="1" thickBot="1" x14ac:dyDescent="0.4">
      <c r="A4" s="67" t="s">
        <v>37</v>
      </c>
      <c r="B4" s="68"/>
      <c r="C4" s="56" t="s">
        <v>0</v>
      </c>
      <c r="D4" s="57"/>
      <c r="E4" s="57" t="s">
        <v>1</v>
      </c>
      <c r="F4" s="57"/>
      <c r="G4" s="57" t="s">
        <v>2</v>
      </c>
      <c r="H4" s="57"/>
      <c r="I4" s="57" t="s">
        <v>3</v>
      </c>
      <c r="J4" s="57"/>
      <c r="K4" s="57" t="s">
        <v>4</v>
      </c>
      <c r="L4" s="57"/>
      <c r="M4" s="57" t="s">
        <v>5</v>
      </c>
      <c r="N4" s="57"/>
      <c r="O4" s="57" t="s">
        <v>6</v>
      </c>
      <c r="P4" s="66"/>
      <c r="Q4" s="58" t="s">
        <v>9</v>
      </c>
      <c r="R4" s="59"/>
      <c r="S4" s="58" t="s">
        <v>9</v>
      </c>
      <c r="T4" s="59"/>
      <c r="AU4" s="17"/>
      <c r="AV4" s="60"/>
      <c r="AW4" s="26" t="s">
        <v>40</v>
      </c>
      <c r="AX4" s="26" t="s">
        <v>33</v>
      </c>
      <c r="AY4" s="26" t="s">
        <v>34</v>
      </c>
      <c r="AZ4" s="26" t="s">
        <v>40</v>
      </c>
      <c r="BA4" s="26" t="s">
        <v>33</v>
      </c>
      <c r="BB4" s="26" t="s">
        <v>34</v>
      </c>
      <c r="BC4" s="55"/>
      <c r="BD4" s="18"/>
      <c r="BE4" s="45"/>
    </row>
    <row r="5" spans="1:60" ht="15.75" customHeight="1" thickBot="1" x14ac:dyDescent="0.3">
      <c r="A5" s="9" t="s">
        <v>13</v>
      </c>
      <c r="B5" s="10" t="s">
        <v>14</v>
      </c>
      <c r="C5" s="3" t="s">
        <v>7</v>
      </c>
      <c r="D5" s="4" t="s">
        <v>8</v>
      </c>
      <c r="E5" s="3" t="s">
        <v>7</v>
      </c>
      <c r="F5" s="4" t="s">
        <v>8</v>
      </c>
      <c r="G5" s="3" t="s">
        <v>7</v>
      </c>
      <c r="H5" s="4" t="s">
        <v>8</v>
      </c>
      <c r="I5" s="3" t="s">
        <v>7</v>
      </c>
      <c r="J5" s="4" t="s">
        <v>8</v>
      </c>
      <c r="K5" s="3" t="s">
        <v>7</v>
      </c>
      <c r="L5" s="4" t="s">
        <v>8</v>
      </c>
      <c r="M5" s="3" t="s">
        <v>7</v>
      </c>
      <c r="N5" s="4" t="s">
        <v>8</v>
      </c>
      <c r="O5" s="3" t="s">
        <v>7</v>
      </c>
      <c r="P5" s="32" t="s">
        <v>8</v>
      </c>
      <c r="Q5" s="38" t="s">
        <v>7</v>
      </c>
      <c r="R5" s="5" t="s">
        <v>8</v>
      </c>
      <c r="S5" s="38" t="s">
        <v>7</v>
      </c>
      <c r="T5" s="5" t="s">
        <v>8</v>
      </c>
      <c r="AU5" s="17"/>
      <c r="AV5" s="19" t="str">
        <f t="shared" ref="AV5:AV18" si="0">A50</f>
        <v>Q1119</v>
      </c>
      <c r="AW5" s="19">
        <f>+Q11</f>
        <v>0</v>
      </c>
      <c r="AX5" s="19">
        <f>+Q9</f>
        <v>0</v>
      </c>
      <c r="AY5" s="19">
        <f>+Q10</f>
        <v>429</v>
      </c>
      <c r="AZ5" s="19">
        <f>+R11</f>
        <v>0</v>
      </c>
      <c r="BA5" s="19">
        <f>+R9</f>
        <v>0</v>
      </c>
      <c r="BB5" s="20">
        <f>+R10</f>
        <v>0</v>
      </c>
      <c r="BC5" s="21">
        <f>SUM(AX5:BB5)</f>
        <v>429</v>
      </c>
      <c r="BD5" s="18"/>
      <c r="BE5" s="45"/>
    </row>
    <row r="6" spans="1:60" ht="15" customHeight="1" x14ac:dyDescent="0.25">
      <c r="A6" s="69" t="s">
        <v>18</v>
      </c>
      <c r="B6" s="6" t="s">
        <v>10</v>
      </c>
      <c r="C6" s="6"/>
      <c r="D6" s="6"/>
      <c r="E6" s="6"/>
      <c r="F6" s="6">
        <v>10</v>
      </c>
      <c r="G6" s="6"/>
      <c r="H6" s="6">
        <v>43</v>
      </c>
      <c r="I6" s="6"/>
      <c r="J6" s="6">
        <f>19+17</f>
        <v>36</v>
      </c>
      <c r="K6" s="6"/>
      <c r="L6" s="6"/>
      <c r="M6" s="6"/>
      <c r="N6" s="6"/>
      <c r="O6" s="6">
        <f>96+228</f>
        <v>324</v>
      </c>
      <c r="P6" s="33"/>
      <c r="Q6" s="39">
        <f t="shared" ref="Q6:R8" si="1">SUM(C6,E6,G6,I6,K6,M6,O6)</f>
        <v>324</v>
      </c>
      <c r="R6" s="40">
        <f t="shared" si="1"/>
        <v>89</v>
      </c>
      <c r="S6" s="72">
        <f>+Q6+Q7+Q8</f>
        <v>333</v>
      </c>
      <c r="T6" s="75">
        <f>+R6+R7+R8</f>
        <v>90</v>
      </c>
      <c r="AU6" s="17"/>
      <c r="AV6" s="21" t="str">
        <f t="shared" si="0"/>
        <v>Q1259</v>
      </c>
      <c r="AW6" s="21">
        <f>+Q14</f>
        <v>0</v>
      </c>
      <c r="AX6" s="21">
        <f>+Q12</f>
        <v>0</v>
      </c>
      <c r="AY6" s="21">
        <f>+Q13</f>
        <v>0</v>
      </c>
      <c r="AZ6" s="21">
        <f>+R14</f>
        <v>791</v>
      </c>
      <c r="BA6" s="21">
        <f>+R12</f>
        <v>0</v>
      </c>
      <c r="BB6" s="22">
        <f>+R13</f>
        <v>123</v>
      </c>
      <c r="BC6" s="21">
        <f t="shared" ref="BC6:BC18" si="2">SUM(AX6:BB6)</f>
        <v>914</v>
      </c>
      <c r="BD6" s="18"/>
      <c r="BE6" s="45"/>
    </row>
    <row r="7" spans="1:60" ht="15" customHeight="1" x14ac:dyDescent="0.25">
      <c r="A7" s="70"/>
      <c r="B7" s="23" t="s">
        <v>11</v>
      </c>
      <c r="C7" s="23"/>
      <c r="D7" s="23"/>
      <c r="E7" s="23"/>
      <c r="F7" s="23"/>
      <c r="G7" s="23"/>
      <c r="H7" s="23"/>
      <c r="I7" s="23"/>
      <c r="J7" s="23">
        <v>1</v>
      </c>
      <c r="K7" s="23"/>
      <c r="L7" s="23"/>
      <c r="M7" s="23"/>
      <c r="N7" s="23"/>
      <c r="O7" s="23">
        <v>9</v>
      </c>
      <c r="P7" s="34"/>
      <c r="Q7" s="41">
        <f t="shared" si="1"/>
        <v>9</v>
      </c>
      <c r="R7" s="11">
        <f t="shared" si="1"/>
        <v>1</v>
      </c>
      <c r="S7" s="73"/>
      <c r="T7" s="76"/>
      <c r="AU7" s="17"/>
      <c r="AV7" s="21" t="str">
        <f t="shared" si="0"/>
        <v>Q1306</v>
      </c>
      <c r="AW7" s="21">
        <f>+Q17</f>
        <v>0</v>
      </c>
      <c r="AX7" s="21">
        <f>+Q15</f>
        <v>0</v>
      </c>
      <c r="AY7" s="21">
        <f>+Q16</f>
        <v>0</v>
      </c>
      <c r="AZ7" s="21">
        <f>+R17</f>
        <v>0</v>
      </c>
      <c r="BA7" s="21">
        <f>+R15</f>
        <v>0</v>
      </c>
      <c r="BB7" s="22">
        <f>+R16</f>
        <v>0</v>
      </c>
      <c r="BC7" s="21">
        <f t="shared" si="2"/>
        <v>0</v>
      </c>
      <c r="BD7" s="18"/>
      <c r="BE7" s="45"/>
    </row>
    <row r="8" spans="1:60" ht="15" customHeight="1" thickBot="1" x14ac:dyDescent="0.3">
      <c r="A8" s="71"/>
      <c r="B8" s="28" t="s">
        <v>39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35"/>
      <c r="Q8" s="41">
        <f t="shared" si="1"/>
        <v>0</v>
      </c>
      <c r="R8" s="11">
        <f t="shared" si="1"/>
        <v>0</v>
      </c>
      <c r="S8" s="74"/>
      <c r="T8" s="77"/>
      <c r="AU8" s="17"/>
      <c r="AV8" s="21" t="str">
        <f t="shared" si="0"/>
        <v>Q1352</v>
      </c>
      <c r="AW8" s="21">
        <f>+Q20</f>
        <v>0</v>
      </c>
      <c r="AX8" s="21">
        <f>+Q18</f>
        <v>136</v>
      </c>
      <c r="AY8" s="21">
        <f>+Q19</f>
        <v>0</v>
      </c>
      <c r="AZ8" s="21">
        <f>+R20</f>
        <v>0</v>
      </c>
      <c r="BA8" s="21">
        <f>+R18</f>
        <v>0</v>
      </c>
      <c r="BB8" s="22">
        <f>+R19</f>
        <v>0</v>
      </c>
      <c r="BC8" s="21">
        <f t="shared" si="2"/>
        <v>136</v>
      </c>
      <c r="BD8" s="18"/>
      <c r="BE8" s="45"/>
    </row>
    <row r="9" spans="1:60" ht="15" customHeight="1" x14ac:dyDescent="0.25">
      <c r="A9" s="78" t="s">
        <v>19</v>
      </c>
      <c r="B9" s="6" t="s">
        <v>10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6"/>
      <c r="Q9" s="41">
        <f t="shared" ref="Q9:Q21" si="3">SUM(C9,E9,G9,I9,K9,M9,O9)</f>
        <v>0</v>
      </c>
      <c r="R9" s="11">
        <f t="shared" ref="R9:R46" si="4">SUM(D9,F9,H9,J9,L9,N9,P9)</f>
        <v>0</v>
      </c>
      <c r="S9" s="72">
        <f t="shared" ref="S9:T9" si="5">+Q9+Q10+Q11</f>
        <v>429</v>
      </c>
      <c r="T9" s="75">
        <f t="shared" si="5"/>
        <v>0</v>
      </c>
      <c r="AU9" s="17"/>
      <c r="AV9" s="21" t="str">
        <f t="shared" si="0"/>
        <v>Q1382</v>
      </c>
      <c r="AW9" s="21">
        <f>+Q23</f>
        <v>0</v>
      </c>
      <c r="AX9" s="21">
        <f>+Q21</f>
        <v>0</v>
      </c>
      <c r="AY9" s="21">
        <f>+Q22</f>
        <v>342</v>
      </c>
      <c r="AZ9" s="21">
        <f>+R23</f>
        <v>0</v>
      </c>
      <c r="BA9" s="21">
        <f>+R21</f>
        <v>0</v>
      </c>
      <c r="BB9" s="22">
        <f>+R22</f>
        <v>0</v>
      </c>
      <c r="BC9" s="21">
        <f t="shared" si="2"/>
        <v>342</v>
      </c>
      <c r="BD9" s="18"/>
      <c r="BE9" s="45"/>
    </row>
    <row r="10" spans="1:60" ht="15" customHeight="1" x14ac:dyDescent="0.25">
      <c r="A10" s="70"/>
      <c r="B10" s="23" t="s">
        <v>11</v>
      </c>
      <c r="C10" s="23">
        <v>118</v>
      </c>
      <c r="D10" s="23"/>
      <c r="E10" s="23">
        <v>44</v>
      </c>
      <c r="F10" s="23"/>
      <c r="G10" s="23">
        <v>43</v>
      </c>
      <c r="H10" s="23"/>
      <c r="I10" s="23">
        <v>90</v>
      </c>
      <c r="J10" s="23"/>
      <c r="K10" s="23">
        <v>134</v>
      </c>
      <c r="L10" s="23"/>
      <c r="M10" s="23"/>
      <c r="N10" s="23"/>
      <c r="O10" s="23"/>
      <c r="P10" s="34"/>
      <c r="Q10" s="41">
        <f t="shared" si="3"/>
        <v>429</v>
      </c>
      <c r="R10" s="11">
        <f t="shared" si="4"/>
        <v>0</v>
      </c>
      <c r="S10" s="73"/>
      <c r="T10" s="76"/>
      <c r="AU10" s="17"/>
      <c r="AV10" s="21" t="str">
        <f t="shared" si="0"/>
        <v>Q1392</v>
      </c>
      <c r="AW10" s="21">
        <f>+Q26</f>
        <v>0</v>
      </c>
      <c r="AX10" s="21">
        <f>+Q24</f>
        <v>67</v>
      </c>
      <c r="AY10" s="21">
        <f>+Q25</f>
        <v>389</v>
      </c>
      <c r="AZ10" s="21">
        <f>+R26</f>
        <v>0</v>
      </c>
      <c r="BA10" s="21">
        <f>+R24</f>
        <v>0</v>
      </c>
      <c r="BB10" s="22">
        <f>+R25</f>
        <v>0</v>
      </c>
      <c r="BC10" s="21">
        <f t="shared" si="2"/>
        <v>456</v>
      </c>
      <c r="BD10" s="18"/>
      <c r="BE10" s="45"/>
    </row>
    <row r="11" spans="1:60" ht="15" customHeight="1" thickBot="1" x14ac:dyDescent="0.3">
      <c r="A11" s="71"/>
      <c r="B11" s="28" t="s">
        <v>39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5"/>
      <c r="Q11" s="41">
        <f>SUM(C11,E11,G11,I11,K11,M11,O11)</f>
        <v>0</v>
      </c>
      <c r="R11" s="11">
        <f t="shared" ref="R11" si="6">SUM(D11,F11,H11,J11,L11,N11,P11)</f>
        <v>0</v>
      </c>
      <c r="S11" s="74"/>
      <c r="T11" s="77"/>
      <c r="AU11" s="17"/>
      <c r="AV11" s="21" t="str">
        <f t="shared" si="0"/>
        <v>Q1239</v>
      </c>
      <c r="AW11" s="21">
        <f>+Q32</f>
        <v>0</v>
      </c>
      <c r="AX11" s="21">
        <f>+Q30</f>
        <v>125</v>
      </c>
      <c r="AY11" s="21">
        <f>+Q31</f>
        <v>289</v>
      </c>
      <c r="AZ11" s="21">
        <f>+R32</f>
        <v>0</v>
      </c>
      <c r="BA11" s="21">
        <f>+R30</f>
        <v>0</v>
      </c>
      <c r="BB11" s="22">
        <f>+R31</f>
        <v>0</v>
      </c>
      <c r="BC11" s="21">
        <f t="shared" si="2"/>
        <v>414</v>
      </c>
      <c r="BD11" s="18"/>
      <c r="BE11" s="45"/>
    </row>
    <row r="12" spans="1:60" ht="15" customHeight="1" x14ac:dyDescent="0.25">
      <c r="A12" s="78" t="s">
        <v>20</v>
      </c>
      <c r="B12" s="6" t="s">
        <v>10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36"/>
      <c r="Q12" s="41">
        <f t="shared" si="3"/>
        <v>0</v>
      </c>
      <c r="R12" s="11">
        <f t="shared" si="4"/>
        <v>0</v>
      </c>
      <c r="S12" s="72">
        <f t="shared" ref="S12:T12" si="7">+Q12+Q13+Q14</f>
        <v>0</v>
      </c>
      <c r="T12" s="75">
        <f t="shared" si="7"/>
        <v>914</v>
      </c>
      <c r="AU12" s="17"/>
      <c r="AV12" s="21" t="str">
        <f t="shared" si="0"/>
        <v>Q3155</v>
      </c>
      <c r="AW12" s="21">
        <f>+Q8</f>
        <v>0</v>
      </c>
      <c r="AX12" s="21">
        <f>+Q6</f>
        <v>324</v>
      </c>
      <c r="AY12" s="21">
        <f>+Q7</f>
        <v>9</v>
      </c>
      <c r="AZ12" s="21">
        <f>+R8</f>
        <v>0</v>
      </c>
      <c r="BA12" s="21">
        <f>+R6</f>
        <v>89</v>
      </c>
      <c r="BB12" s="22">
        <f>+R7</f>
        <v>1</v>
      </c>
      <c r="BC12" s="21">
        <f t="shared" si="2"/>
        <v>423</v>
      </c>
      <c r="BD12" s="18"/>
      <c r="BE12" s="45"/>
    </row>
    <row r="13" spans="1:60" ht="15" customHeight="1" x14ac:dyDescent="0.25">
      <c r="A13" s="70"/>
      <c r="B13" s="23" t="s">
        <v>11</v>
      </c>
      <c r="C13" s="23"/>
      <c r="D13" s="23">
        <v>28</v>
      </c>
      <c r="E13" s="23"/>
      <c r="F13" s="23">
        <v>11</v>
      </c>
      <c r="G13" s="23"/>
      <c r="H13" s="23">
        <f>48+4</f>
        <v>52</v>
      </c>
      <c r="I13" s="23"/>
      <c r="J13" s="23">
        <f>15+17</f>
        <v>32</v>
      </c>
      <c r="K13" s="23"/>
      <c r="L13" s="23"/>
      <c r="M13" s="23"/>
      <c r="N13" s="23"/>
      <c r="O13" s="23"/>
      <c r="P13" s="34"/>
      <c r="Q13" s="41">
        <f t="shared" si="3"/>
        <v>0</v>
      </c>
      <c r="R13" s="11">
        <f t="shared" si="4"/>
        <v>123</v>
      </c>
      <c r="S13" s="73"/>
      <c r="T13" s="76"/>
      <c r="AU13" s="17"/>
      <c r="AV13" s="21" t="str">
        <f t="shared" si="0"/>
        <v>Q3761</v>
      </c>
      <c r="AW13" s="21">
        <f>+Q29</f>
        <v>0</v>
      </c>
      <c r="AX13" s="21">
        <f>+Q27</f>
        <v>1081</v>
      </c>
      <c r="AY13" s="21">
        <f>+Q28</f>
        <v>0</v>
      </c>
      <c r="AZ13" s="21">
        <f>+R29</f>
        <v>0</v>
      </c>
      <c r="BA13" s="21">
        <f>+R27</f>
        <v>0</v>
      </c>
      <c r="BB13" s="22">
        <f>+R28</f>
        <v>0</v>
      </c>
      <c r="BC13" s="21">
        <f t="shared" si="2"/>
        <v>1081</v>
      </c>
      <c r="BD13" s="18"/>
      <c r="BE13" s="45"/>
    </row>
    <row r="14" spans="1:60" ht="15" customHeight="1" thickBot="1" x14ac:dyDescent="0.3">
      <c r="A14" s="71"/>
      <c r="B14" s="28" t="s">
        <v>39</v>
      </c>
      <c r="C14" s="29"/>
      <c r="D14" s="29">
        <v>791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5"/>
      <c r="Q14" s="41">
        <f t="shared" ref="Q14" si="8">SUM(C14,E14,G14,I14,K14,M14,O14)</f>
        <v>0</v>
      </c>
      <c r="R14" s="11">
        <f t="shared" ref="R14" si="9">SUM(D14,F14,H14,J14,L14,N14,P14)</f>
        <v>791</v>
      </c>
      <c r="S14" s="74"/>
      <c r="T14" s="77"/>
      <c r="AU14" s="17"/>
      <c r="AV14" s="21" t="str">
        <f t="shared" si="0"/>
        <v>Q3699</v>
      </c>
      <c r="AW14" s="21">
        <f>+Q38</f>
        <v>0</v>
      </c>
      <c r="AX14" s="21">
        <f>+Q33</f>
        <v>715</v>
      </c>
      <c r="AY14" s="21">
        <f>+Q34</f>
        <v>676</v>
      </c>
      <c r="AZ14" s="21">
        <f>+R35</f>
        <v>0</v>
      </c>
      <c r="BA14" s="21">
        <f>+R33</f>
        <v>0</v>
      </c>
      <c r="BB14" s="22">
        <f>+R34</f>
        <v>0</v>
      </c>
      <c r="BC14" s="21">
        <f t="shared" si="2"/>
        <v>1391</v>
      </c>
      <c r="BD14" s="18"/>
      <c r="BE14" s="45"/>
    </row>
    <row r="15" spans="1:60" ht="15" customHeight="1" x14ac:dyDescent="0.25">
      <c r="A15" s="79" t="s">
        <v>21</v>
      </c>
      <c r="B15" s="6" t="s">
        <v>10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36"/>
      <c r="Q15" s="41">
        <f t="shared" si="3"/>
        <v>0</v>
      </c>
      <c r="R15" s="11">
        <f t="shared" si="4"/>
        <v>0</v>
      </c>
      <c r="S15" s="72">
        <f t="shared" ref="S15:T15" si="10">+Q15+Q16+Q17</f>
        <v>0</v>
      </c>
      <c r="T15" s="75">
        <f t="shared" si="10"/>
        <v>0</v>
      </c>
      <c r="AU15" s="17"/>
      <c r="AV15" s="21" t="str">
        <f t="shared" si="0"/>
        <v>Q3448</v>
      </c>
      <c r="AW15" s="21">
        <f>+Q38</f>
        <v>0</v>
      </c>
      <c r="AX15" s="21">
        <f>+Q36</f>
        <v>962</v>
      </c>
      <c r="AY15" s="21">
        <f>+Q37</f>
        <v>284</v>
      </c>
      <c r="AZ15" s="21">
        <f>+R41</f>
        <v>0</v>
      </c>
      <c r="BA15" s="21">
        <f>+R36</f>
        <v>0</v>
      </c>
      <c r="BB15" s="22">
        <f>+R37</f>
        <v>0</v>
      </c>
      <c r="BC15" s="21">
        <f t="shared" si="2"/>
        <v>1246</v>
      </c>
      <c r="BD15" s="18"/>
      <c r="BE15" s="45"/>
      <c r="BH15" s="1">
        <f>1631-791</f>
        <v>840</v>
      </c>
    </row>
    <row r="16" spans="1:60" ht="15" customHeight="1" x14ac:dyDescent="0.25">
      <c r="A16" s="80"/>
      <c r="B16" s="23" t="s">
        <v>11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34"/>
      <c r="Q16" s="41">
        <f t="shared" si="3"/>
        <v>0</v>
      </c>
      <c r="R16" s="11">
        <f t="shared" si="4"/>
        <v>0</v>
      </c>
      <c r="S16" s="73"/>
      <c r="T16" s="76"/>
      <c r="AU16" s="17"/>
      <c r="AV16" s="21" t="str">
        <f t="shared" si="0"/>
        <v>Q3362</v>
      </c>
      <c r="AW16" s="21">
        <f>+Q41</f>
        <v>0</v>
      </c>
      <c r="AX16" s="21">
        <f>+Q39</f>
        <v>167</v>
      </c>
      <c r="AY16" s="21">
        <f>+Q40</f>
        <v>0</v>
      </c>
      <c r="AZ16" s="21">
        <f>+R41</f>
        <v>0</v>
      </c>
      <c r="BA16" s="21">
        <f>+R39</f>
        <v>166</v>
      </c>
      <c r="BB16" s="22">
        <f>+R40</f>
        <v>471</v>
      </c>
      <c r="BC16" s="21">
        <f t="shared" si="2"/>
        <v>804</v>
      </c>
      <c r="BD16" s="18"/>
      <c r="BE16" s="45"/>
    </row>
    <row r="17" spans="1:57" ht="15" customHeight="1" thickBot="1" x14ac:dyDescent="0.3">
      <c r="A17" s="81"/>
      <c r="B17" s="28" t="s">
        <v>39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5"/>
      <c r="Q17" s="41">
        <f t="shared" ref="Q17" si="11">SUM(C17,E17,G17,I17,K17,M17,O17)</f>
        <v>0</v>
      </c>
      <c r="R17" s="11">
        <f t="shared" ref="R17" si="12">SUM(D17,F17,H17,J17,L17,N17,P17)</f>
        <v>0</v>
      </c>
      <c r="S17" s="74"/>
      <c r="T17" s="77"/>
      <c r="AU17" s="17"/>
      <c r="AV17" s="21" t="str">
        <f t="shared" si="0"/>
        <v>Q3802</v>
      </c>
      <c r="AW17" s="21">
        <f>+Q44</f>
        <v>0</v>
      </c>
      <c r="AX17" s="21">
        <f>+Q42</f>
        <v>0</v>
      </c>
      <c r="AY17" s="21">
        <f>+Q43</f>
        <v>0</v>
      </c>
      <c r="AZ17" s="21">
        <f>+R44</f>
        <v>840</v>
      </c>
      <c r="BA17" s="21">
        <f>+R42</f>
        <v>466</v>
      </c>
      <c r="BB17" s="22">
        <f>+R43</f>
        <v>181</v>
      </c>
      <c r="BC17" s="21">
        <f t="shared" si="2"/>
        <v>1487</v>
      </c>
      <c r="BD17" s="18"/>
      <c r="BE17" s="45"/>
    </row>
    <row r="18" spans="1:57" ht="15" customHeight="1" x14ac:dyDescent="0.25">
      <c r="A18" s="82" t="s">
        <v>22</v>
      </c>
      <c r="B18" s="6" t="s">
        <v>10</v>
      </c>
      <c r="C18" s="2"/>
      <c r="D18" s="2"/>
      <c r="E18" s="2"/>
      <c r="F18" s="2"/>
      <c r="G18" s="2">
        <v>81</v>
      </c>
      <c r="H18" s="2"/>
      <c r="I18" s="2">
        <v>55</v>
      </c>
      <c r="J18" s="2"/>
      <c r="K18" s="2"/>
      <c r="L18" s="2"/>
      <c r="M18" s="2"/>
      <c r="N18" s="2"/>
      <c r="O18" s="2"/>
      <c r="P18" s="36"/>
      <c r="Q18" s="41">
        <f t="shared" si="3"/>
        <v>136</v>
      </c>
      <c r="R18" s="11">
        <f t="shared" si="4"/>
        <v>0</v>
      </c>
      <c r="S18" s="72">
        <f t="shared" ref="S18:T18" si="13">+Q18+Q19+Q20</f>
        <v>136</v>
      </c>
      <c r="T18" s="75">
        <f t="shared" si="13"/>
        <v>0</v>
      </c>
      <c r="AU18" s="17"/>
      <c r="AV18" s="21" t="str">
        <f t="shared" si="0"/>
        <v>Q3718</v>
      </c>
      <c r="AW18" s="21">
        <f>+Q47</f>
        <v>0</v>
      </c>
      <c r="AX18" s="21">
        <f>+Q45</f>
        <v>240</v>
      </c>
      <c r="AY18" s="21">
        <f>+Q46</f>
        <v>660</v>
      </c>
      <c r="AZ18" s="21">
        <f>+R47</f>
        <v>0</v>
      </c>
      <c r="BA18" s="21">
        <f>+R45</f>
        <v>0</v>
      </c>
      <c r="BB18" s="22">
        <f>+R46</f>
        <v>0</v>
      </c>
      <c r="BC18" s="21">
        <f t="shared" si="2"/>
        <v>900</v>
      </c>
      <c r="BD18" s="18"/>
      <c r="BE18" s="45"/>
    </row>
    <row r="19" spans="1:57" ht="15" customHeight="1" x14ac:dyDescent="0.25">
      <c r="A19" s="83"/>
      <c r="B19" s="23" t="s">
        <v>11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34"/>
      <c r="Q19" s="41">
        <f t="shared" si="3"/>
        <v>0</v>
      </c>
      <c r="R19" s="11">
        <f t="shared" si="4"/>
        <v>0</v>
      </c>
      <c r="S19" s="73"/>
      <c r="T19" s="76"/>
      <c r="AU19" s="17"/>
      <c r="AV19" s="18"/>
      <c r="AW19" s="18"/>
      <c r="AX19" s="18"/>
      <c r="AY19" s="18"/>
      <c r="AZ19" s="18"/>
      <c r="BA19" s="18"/>
      <c r="BB19" s="18"/>
      <c r="BC19" s="18"/>
      <c r="BD19" s="18"/>
      <c r="BE19" s="45"/>
    </row>
    <row r="20" spans="1:57" ht="15" customHeight="1" thickBot="1" x14ac:dyDescent="0.3">
      <c r="A20" s="84"/>
      <c r="B20" s="28" t="s">
        <v>39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35"/>
      <c r="Q20" s="41">
        <f t="shared" ref="Q20" si="14">SUM(C20,E20,G20,I20,K20,M20,O20)</f>
        <v>0</v>
      </c>
      <c r="R20" s="11">
        <f t="shared" ref="R20" si="15">SUM(D20,F20,H20,J20,L20,N20,P20)</f>
        <v>0</v>
      </c>
      <c r="S20" s="74"/>
      <c r="T20" s="77"/>
      <c r="AU20" s="17"/>
      <c r="AV20" s="18"/>
      <c r="AW20" s="18"/>
      <c r="AX20" s="18"/>
      <c r="AY20" s="18"/>
      <c r="AZ20" s="18"/>
      <c r="BA20" s="18"/>
      <c r="BB20" s="18"/>
      <c r="BC20" s="18"/>
      <c r="BD20" s="18"/>
      <c r="BE20" s="45"/>
    </row>
    <row r="21" spans="1:57" ht="15" customHeight="1" x14ac:dyDescent="0.25">
      <c r="A21" s="78" t="s">
        <v>23</v>
      </c>
      <c r="B21" s="6" t="s">
        <v>10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36"/>
      <c r="Q21" s="41">
        <f t="shared" si="3"/>
        <v>0</v>
      </c>
      <c r="R21" s="11">
        <f t="shared" si="4"/>
        <v>0</v>
      </c>
      <c r="S21" s="72">
        <f t="shared" ref="S21:T21" si="16">+Q21+Q22+Q23</f>
        <v>342</v>
      </c>
      <c r="T21" s="75">
        <f t="shared" si="16"/>
        <v>0</v>
      </c>
      <c r="AU21" s="17"/>
      <c r="AV21" s="18"/>
      <c r="AW21" s="18"/>
      <c r="AX21" s="18"/>
      <c r="AY21" s="18"/>
      <c r="AZ21" s="18"/>
      <c r="BA21" s="18"/>
      <c r="BB21" s="18"/>
      <c r="BC21" s="18"/>
      <c r="BD21" s="18"/>
      <c r="BE21" s="45"/>
    </row>
    <row r="22" spans="1:57" ht="15" customHeight="1" x14ac:dyDescent="0.25">
      <c r="A22" s="70"/>
      <c r="B22" s="23" t="s">
        <v>11</v>
      </c>
      <c r="C22" s="23">
        <v>203</v>
      </c>
      <c r="D22" s="23"/>
      <c r="E22" s="23">
        <v>20</v>
      </c>
      <c r="F22" s="23"/>
      <c r="G22" s="23">
        <v>23</v>
      </c>
      <c r="H22" s="23"/>
      <c r="I22" s="23">
        <v>51</v>
      </c>
      <c r="J22" s="23"/>
      <c r="K22" s="23">
        <v>45</v>
      </c>
      <c r="L22" s="23"/>
      <c r="M22" s="23"/>
      <c r="N22" s="23"/>
      <c r="O22" s="23"/>
      <c r="P22" s="34"/>
      <c r="Q22" s="41">
        <f t="shared" ref="Q22:Q46" si="17">SUM(C22,E22,G22,I22,K22,M22,O22)</f>
        <v>342</v>
      </c>
      <c r="R22" s="11">
        <f t="shared" si="4"/>
        <v>0</v>
      </c>
      <c r="S22" s="73"/>
      <c r="T22" s="76"/>
      <c r="AU22" s="17"/>
      <c r="AV22" s="18"/>
      <c r="AW22" s="18"/>
      <c r="AX22" s="18"/>
      <c r="AY22" s="18"/>
      <c r="AZ22" s="18"/>
      <c r="BA22" s="18"/>
      <c r="BB22" s="18"/>
      <c r="BC22" s="18"/>
      <c r="BD22" s="18"/>
      <c r="BE22" s="45"/>
    </row>
    <row r="23" spans="1:57" ht="15" customHeight="1" thickBot="1" x14ac:dyDescent="0.3">
      <c r="A23" s="71"/>
      <c r="B23" s="28" t="s">
        <v>39</v>
      </c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35"/>
      <c r="Q23" s="41">
        <f t="shared" ref="Q23" si="18">SUM(C23,E23,G23,I23,K23,M23,O23)</f>
        <v>0</v>
      </c>
      <c r="R23" s="11">
        <f t="shared" ref="R23" si="19">SUM(D23,F23,H23,J23,L23,N23,P23)</f>
        <v>0</v>
      </c>
      <c r="S23" s="74"/>
      <c r="T23" s="77"/>
      <c r="AU23" s="17"/>
      <c r="AV23" s="18"/>
      <c r="AW23" s="18"/>
      <c r="AX23" s="18"/>
      <c r="AY23" s="18"/>
      <c r="AZ23" s="18"/>
      <c r="BA23" s="18"/>
      <c r="BB23" s="18"/>
      <c r="BC23" s="18"/>
      <c r="BD23" s="18"/>
      <c r="BE23" s="45"/>
    </row>
    <row r="24" spans="1:57" ht="15" customHeight="1" x14ac:dyDescent="0.25">
      <c r="A24" s="78" t="s">
        <v>24</v>
      </c>
      <c r="B24" s="6" t="s">
        <v>10</v>
      </c>
      <c r="C24" s="2"/>
      <c r="D24" s="2"/>
      <c r="E24" s="2"/>
      <c r="F24" s="2"/>
      <c r="G24" s="2"/>
      <c r="H24" s="2"/>
      <c r="I24" s="2"/>
      <c r="J24" s="2"/>
      <c r="K24" s="2">
        <v>67</v>
      </c>
      <c r="L24" s="2"/>
      <c r="M24" s="2"/>
      <c r="N24" s="2"/>
      <c r="O24" s="2"/>
      <c r="P24" s="36"/>
      <c r="Q24" s="41">
        <f t="shared" si="17"/>
        <v>67</v>
      </c>
      <c r="R24" s="11">
        <f t="shared" si="4"/>
        <v>0</v>
      </c>
      <c r="S24" s="72">
        <f t="shared" ref="S24:T24" si="20">+Q24+Q25+Q26</f>
        <v>456</v>
      </c>
      <c r="T24" s="75">
        <f t="shared" si="20"/>
        <v>0</v>
      </c>
      <c r="AU24" s="17"/>
      <c r="AV24" s="18"/>
      <c r="AW24" s="18"/>
      <c r="AX24" s="18"/>
      <c r="AY24" s="18"/>
      <c r="AZ24" s="18"/>
      <c r="BA24" s="18"/>
      <c r="BB24" s="18"/>
      <c r="BC24" s="18"/>
      <c r="BD24" s="18"/>
      <c r="BE24" s="45"/>
    </row>
    <row r="25" spans="1:57" ht="15" customHeight="1" thickBot="1" x14ac:dyDescent="0.3">
      <c r="A25" s="70"/>
      <c r="B25" s="23" t="s">
        <v>11</v>
      </c>
      <c r="C25" s="23"/>
      <c r="D25" s="23"/>
      <c r="E25" s="23">
        <v>33</v>
      </c>
      <c r="F25" s="23"/>
      <c r="G25" s="23">
        <v>21</v>
      </c>
      <c r="H25" s="23"/>
      <c r="I25" s="23">
        <v>123</v>
      </c>
      <c r="J25" s="23"/>
      <c r="K25" s="23">
        <v>212</v>
      </c>
      <c r="L25" s="23"/>
      <c r="M25" s="23"/>
      <c r="N25" s="23"/>
      <c r="O25" s="23"/>
      <c r="P25" s="34"/>
      <c r="Q25" s="41">
        <f t="shared" si="17"/>
        <v>389</v>
      </c>
      <c r="R25" s="11">
        <f t="shared" si="4"/>
        <v>0</v>
      </c>
      <c r="S25" s="73"/>
      <c r="T25" s="76"/>
      <c r="AU25" s="17"/>
      <c r="AV25" s="46"/>
      <c r="AW25" s="46"/>
      <c r="AX25" s="46"/>
      <c r="AY25" s="46"/>
      <c r="AZ25" s="46"/>
      <c r="BA25" s="46"/>
      <c r="BB25" s="46"/>
      <c r="BC25" s="46"/>
      <c r="BD25" s="18"/>
      <c r="BE25" s="45"/>
    </row>
    <row r="26" spans="1:57" ht="15" customHeight="1" thickBot="1" x14ac:dyDescent="0.3">
      <c r="A26" s="71"/>
      <c r="B26" s="28" t="s">
        <v>39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5"/>
      <c r="Q26" s="41">
        <f t="shared" ref="Q26" si="21">SUM(C26,E26,G26,I26,K26,M26,O26)</f>
        <v>0</v>
      </c>
      <c r="R26" s="11">
        <f t="shared" ref="R26" si="22">SUM(D26,F26,H26,J26,L26,N26,P26)</f>
        <v>0</v>
      </c>
      <c r="S26" s="74"/>
      <c r="T26" s="77"/>
      <c r="AU26" s="17"/>
      <c r="AV26" s="18"/>
      <c r="AW26" s="18"/>
      <c r="AX26" s="18"/>
      <c r="AY26" s="18"/>
      <c r="AZ26" s="18"/>
      <c r="BA26" s="18"/>
      <c r="BB26" s="18"/>
      <c r="BC26" s="18"/>
      <c r="BD26" s="18"/>
      <c r="BE26" s="45"/>
    </row>
    <row r="27" spans="1:57" ht="15" customHeight="1" x14ac:dyDescent="0.25">
      <c r="A27" s="78" t="s">
        <v>25</v>
      </c>
      <c r="B27" s="6" t="s">
        <v>10</v>
      </c>
      <c r="C27" s="2">
        <v>352</v>
      </c>
      <c r="D27" s="2"/>
      <c r="E27" s="2"/>
      <c r="F27" s="2"/>
      <c r="G27" s="2">
        <v>96</v>
      </c>
      <c r="H27" s="2"/>
      <c r="I27" s="2"/>
      <c r="J27" s="2"/>
      <c r="K27" s="2"/>
      <c r="L27" s="2"/>
      <c r="M27" s="2">
        <f>89+208+69</f>
        <v>366</v>
      </c>
      <c r="N27" s="2"/>
      <c r="O27" s="2">
        <f>39+228</f>
        <v>267</v>
      </c>
      <c r="P27" s="36"/>
      <c r="Q27" s="41">
        <f t="shared" si="17"/>
        <v>1081</v>
      </c>
      <c r="R27" s="11">
        <f t="shared" si="4"/>
        <v>0</v>
      </c>
      <c r="S27" s="72">
        <f t="shared" ref="S27:T27" si="23">+Q27+Q28+Q29</f>
        <v>1081</v>
      </c>
      <c r="T27" s="75">
        <f t="shared" si="23"/>
        <v>0</v>
      </c>
      <c r="AU27" s="14"/>
      <c r="BD27" s="18"/>
      <c r="BE27" s="45"/>
    </row>
    <row r="28" spans="1:57" ht="15" customHeight="1" x14ac:dyDescent="0.25">
      <c r="A28" s="70"/>
      <c r="B28" s="23" t="s">
        <v>11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34"/>
      <c r="Q28" s="41">
        <f t="shared" si="17"/>
        <v>0</v>
      </c>
      <c r="R28" s="11">
        <f t="shared" si="4"/>
        <v>0</v>
      </c>
      <c r="S28" s="73"/>
      <c r="T28" s="76"/>
      <c r="AU28" s="14"/>
      <c r="BD28" s="18"/>
      <c r="BE28" s="45"/>
    </row>
    <row r="29" spans="1:57" ht="15" customHeight="1" thickBot="1" x14ac:dyDescent="0.3">
      <c r="A29" s="71"/>
      <c r="B29" s="28" t="s">
        <v>39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35"/>
      <c r="Q29" s="41">
        <f t="shared" ref="Q29" si="24">SUM(C29,E29,G29,I29,K29,M29,O29)</f>
        <v>0</v>
      </c>
      <c r="R29" s="11">
        <f t="shared" ref="R29" si="25">SUM(D29,F29,H29,J29,L29,N29,P29)</f>
        <v>0</v>
      </c>
      <c r="S29" s="74"/>
      <c r="T29" s="77"/>
      <c r="AU29" s="14"/>
      <c r="BD29" s="18"/>
      <c r="BE29" s="45"/>
    </row>
    <row r="30" spans="1:57" ht="15" customHeight="1" x14ac:dyDescent="0.25">
      <c r="A30" s="78" t="s">
        <v>26</v>
      </c>
      <c r="B30" s="6" t="s">
        <v>10</v>
      </c>
      <c r="C30" s="2">
        <v>34</v>
      </c>
      <c r="D30" s="2"/>
      <c r="E30" s="2"/>
      <c r="F30" s="2"/>
      <c r="G30" s="2">
        <v>67</v>
      </c>
      <c r="H30" s="2"/>
      <c r="I30" s="2">
        <v>24</v>
      </c>
      <c r="J30" s="2"/>
      <c r="K30" s="2"/>
      <c r="L30" s="2"/>
      <c r="M30" s="2"/>
      <c r="N30" s="2"/>
      <c r="O30" s="2"/>
      <c r="P30" s="36"/>
      <c r="Q30" s="41">
        <f t="shared" si="17"/>
        <v>125</v>
      </c>
      <c r="R30" s="11">
        <f t="shared" si="4"/>
        <v>0</v>
      </c>
      <c r="S30" s="72">
        <f t="shared" ref="S30:T30" si="26">+Q30+Q31+Q32</f>
        <v>414</v>
      </c>
      <c r="T30" s="75">
        <f t="shared" si="26"/>
        <v>0</v>
      </c>
      <c r="AU30" s="14"/>
      <c r="BD30" s="18"/>
      <c r="BE30" s="45"/>
    </row>
    <row r="31" spans="1:57" ht="15" customHeight="1" thickBot="1" x14ac:dyDescent="0.3">
      <c r="A31" s="70"/>
      <c r="B31" s="23" t="s">
        <v>11</v>
      </c>
      <c r="C31" s="23">
        <v>246</v>
      </c>
      <c r="D31" s="23"/>
      <c r="E31" s="23">
        <v>39</v>
      </c>
      <c r="F31" s="23"/>
      <c r="G31" s="23">
        <v>4</v>
      </c>
      <c r="H31" s="23"/>
      <c r="I31" s="23"/>
      <c r="J31" s="23"/>
      <c r="K31" s="23"/>
      <c r="L31" s="23"/>
      <c r="M31" s="23"/>
      <c r="N31" s="23"/>
      <c r="O31" s="23"/>
      <c r="P31" s="34"/>
      <c r="Q31" s="41">
        <f t="shared" si="17"/>
        <v>289</v>
      </c>
      <c r="R31" s="11">
        <f t="shared" si="4"/>
        <v>0</v>
      </c>
      <c r="S31" s="73"/>
      <c r="T31" s="76"/>
      <c r="AU31" s="16"/>
      <c r="BD31" s="46"/>
      <c r="BE31" s="48"/>
    </row>
    <row r="32" spans="1:57" ht="15" customHeight="1" thickBot="1" x14ac:dyDescent="0.3">
      <c r="A32" s="71"/>
      <c r="B32" s="28" t="s">
        <v>39</v>
      </c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35"/>
      <c r="Q32" s="41">
        <f t="shared" ref="Q32" si="27">SUM(C32,E32,G32,I32,K32,M32,O32)</f>
        <v>0</v>
      </c>
      <c r="R32" s="11">
        <f t="shared" ref="R32" si="28">SUM(D32,F32,H32,J32,L32,N32,P32)</f>
        <v>0</v>
      </c>
      <c r="S32" s="74"/>
      <c r="T32" s="77"/>
      <c r="AU32" s="15"/>
      <c r="BD32" s="18"/>
      <c r="BE32" s="18"/>
    </row>
    <row r="33" spans="1:20" ht="15" customHeight="1" x14ac:dyDescent="0.25">
      <c r="A33" s="78" t="s">
        <v>27</v>
      </c>
      <c r="B33" s="6" t="s">
        <v>10</v>
      </c>
      <c r="C33" s="2">
        <v>36</v>
      </c>
      <c r="D33" s="2"/>
      <c r="E33" s="2"/>
      <c r="F33" s="2"/>
      <c r="G33" s="2"/>
      <c r="H33" s="2"/>
      <c r="I33" s="2"/>
      <c r="J33" s="2"/>
      <c r="K33" s="2">
        <v>30</v>
      </c>
      <c r="L33" s="2"/>
      <c r="M33" s="2">
        <f>64+208+69</f>
        <v>341</v>
      </c>
      <c r="N33" s="2"/>
      <c r="O33" s="2">
        <f>80+228</f>
        <v>308</v>
      </c>
      <c r="P33" s="36"/>
      <c r="Q33" s="41">
        <f t="shared" si="17"/>
        <v>715</v>
      </c>
      <c r="R33" s="11">
        <f t="shared" si="4"/>
        <v>0</v>
      </c>
      <c r="S33" s="72">
        <f t="shared" ref="S33:T33" si="29">+Q33+Q34+Q35</f>
        <v>1391</v>
      </c>
      <c r="T33" s="75">
        <f t="shared" si="29"/>
        <v>0</v>
      </c>
    </row>
    <row r="34" spans="1:20" ht="15" customHeight="1" x14ac:dyDescent="0.25">
      <c r="A34" s="70"/>
      <c r="B34" s="23" t="s">
        <v>11</v>
      </c>
      <c r="C34" s="23"/>
      <c r="D34" s="23"/>
      <c r="E34" s="23"/>
      <c r="F34" s="23"/>
      <c r="G34" s="23"/>
      <c r="H34" s="23"/>
      <c r="I34" s="23"/>
      <c r="J34" s="23"/>
      <c r="K34" s="23">
        <v>161</v>
      </c>
      <c r="L34" s="23"/>
      <c r="M34" s="23">
        <v>227</v>
      </c>
      <c r="N34" s="23"/>
      <c r="O34" s="23">
        <v>288</v>
      </c>
      <c r="P34" s="34"/>
      <c r="Q34" s="41">
        <f t="shared" si="17"/>
        <v>676</v>
      </c>
      <c r="R34" s="11">
        <f t="shared" si="4"/>
        <v>0</v>
      </c>
      <c r="S34" s="73"/>
      <c r="T34" s="76"/>
    </row>
    <row r="35" spans="1:20" ht="15" customHeight="1" thickBot="1" x14ac:dyDescent="0.3">
      <c r="A35" s="71"/>
      <c r="B35" s="28" t="s">
        <v>39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35"/>
      <c r="Q35" s="41">
        <f t="shared" ref="Q35" si="30">SUM(C35,E35,G35,I35,K35,M35,O35)</f>
        <v>0</v>
      </c>
      <c r="R35" s="11">
        <f t="shared" ref="R35" si="31">SUM(D35,F35,H35,J35,L35,N35,P35)</f>
        <v>0</v>
      </c>
      <c r="S35" s="74"/>
      <c r="T35" s="77"/>
    </row>
    <row r="36" spans="1:20" ht="15" customHeight="1" x14ac:dyDescent="0.25">
      <c r="A36" s="78" t="s">
        <v>28</v>
      </c>
      <c r="B36" s="6" t="s">
        <v>10</v>
      </c>
      <c r="C36" s="2"/>
      <c r="D36" s="2"/>
      <c r="E36" s="2">
        <v>148</v>
      </c>
      <c r="F36" s="2"/>
      <c r="G36" s="2"/>
      <c r="H36" s="2"/>
      <c r="I36" s="2">
        <v>17</v>
      </c>
      <c r="J36" s="2"/>
      <c r="K36" s="2">
        <v>447</v>
      </c>
      <c r="L36" s="2"/>
      <c r="M36" s="2">
        <f>73+208+69</f>
        <v>350</v>
      </c>
      <c r="N36" s="2"/>
      <c r="O36" s="2"/>
      <c r="P36" s="36"/>
      <c r="Q36" s="41">
        <f t="shared" si="17"/>
        <v>962</v>
      </c>
      <c r="R36" s="11">
        <f t="shared" si="4"/>
        <v>0</v>
      </c>
      <c r="S36" s="72">
        <f t="shared" ref="S36:T36" si="32">+Q36+Q37+Q38</f>
        <v>1246</v>
      </c>
      <c r="T36" s="75">
        <f t="shared" si="32"/>
        <v>0</v>
      </c>
    </row>
    <row r="37" spans="1:20" ht="15" customHeight="1" x14ac:dyDescent="0.25">
      <c r="A37" s="70"/>
      <c r="B37" s="23" t="s">
        <v>11</v>
      </c>
      <c r="C37" s="23"/>
      <c r="D37" s="23"/>
      <c r="E37" s="23">
        <v>1</v>
      </c>
      <c r="F37" s="23"/>
      <c r="G37" s="23"/>
      <c r="H37" s="23"/>
      <c r="I37" s="23"/>
      <c r="J37" s="23"/>
      <c r="K37" s="23"/>
      <c r="L37" s="23"/>
      <c r="M37" s="23">
        <v>283</v>
      </c>
      <c r="N37" s="23"/>
      <c r="O37" s="23"/>
      <c r="P37" s="34"/>
      <c r="Q37" s="41">
        <f t="shared" si="17"/>
        <v>284</v>
      </c>
      <c r="R37" s="11">
        <f t="shared" si="4"/>
        <v>0</v>
      </c>
      <c r="S37" s="73"/>
      <c r="T37" s="76"/>
    </row>
    <row r="38" spans="1:20" ht="15" customHeight="1" thickBot="1" x14ac:dyDescent="0.3">
      <c r="A38" s="71"/>
      <c r="B38" s="28" t="s">
        <v>39</v>
      </c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35"/>
      <c r="Q38" s="41">
        <f t="shared" ref="Q38" si="33">SUM(C38,E38,G38,I38,K38,M38,O38)</f>
        <v>0</v>
      </c>
      <c r="R38" s="11">
        <f t="shared" ref="R38" si="34">SUM(D38,F38,H38,J38,L38,N38,P38)</f>
        <v>0</v>
      </c>
      <c r="S38" s="74"/>
      <c r="T38" s="77"/>
    </row>
    <row r="39" spans="1:20" ht="15" customHeight="1" x14ac:dyDescent="0.25">
      <c r="A39" s="78" t="s">
        <v>29</v>
      </c>
      <c r="B39" s="6" t="s">
        <v>10</v>
      </c>
      <c r="C39" s="2"/>
      <c r="D39" s="2"/>
      <c r="E39" s="2"/>
      <c r="F39" s="2"/>
      <c r="G39" s="2"/>
      <c r="H39" s="2"/>
      <c r="I39" s="2">
        <v>167</v>
      </c>
      <c r="J39" s="2"/>
      <c r="K39" s="2"/>
      <c r="L39" s="2"/>
      <c r="M39" s="2"/>
      <c r="N39" s="2">
        <v>144</v>
      </c>
      <c r="O39" s="2"/>
      <c r="P39" s="36">
        <v>22</v>
      </c>
      <c r="Q39" s="41">
        <f t="shared" si="17"/>
        <v>167</v>
      </c>
      <c r="R39" s="11">
        <f t="shared" si="4"/>
        <v>166</v>
      </c>
      <c r="S39" s="72">
        <f t="shared" ref="S39:T39" si="35">+Q39+Q40+Q41</f>
        <v>167</v>
      </c>
      <c r="T39" s="75">
        <f t="shared" si="35"/>
        <v>637</v>
      </c>
    </row>
    <row r="40" spans="1:20" ht="15" customHeight="1" x14ac:dyDescent="0.25">
      <c r="A40" s="70"/>
      <c r="B40" s="23" t="s">
        <v>11</v>
      </c>
      <c r="C40" s="23"/>
      <c r="D40" s="23"/>
      <c r="E40" s="23"/>
      <c r="F40" s="23"/>
      <c r="G40" s="23"/>
      <c r="H40" s="23"/>
      <c r="I40" s="23"/>
      <c r="J40" s="23"/>
      <c r="K40" s="23"/>
      <c r="L40" s="23">
        <v>289</v>
      </c>
      <c r="M40" s="23"/>
      <c r="N40" s="23">
        <v>163</v>
      </c>
      <c r="O40" s="23"/>
      <c r="P40" s="34">
        <v>19</v>
      </c>
      <c r="Q40" s="41">
        <f t="shared" si="17"/>
        <v>0</v>
      </c>
      <c r="R40" s="11">
        <f t="shared" si="4"/>
        <v>471</v>
      </c>
      <c r="S40" s="73"/>
      <c r="T40" s="76"/>
    </row>
    <row r="41" spans="1:20" ht="15" customHeight="1" thickBot="1" x14ac:dyDescent="0.3">
      <c r="A41" s="71"/>
      <c r="B41" s="28" t="s">
        <v>39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35"/>
      <c r="Q41" s="41">
        <f t="shared" ref="Q41" si="36">SUM(C41,E41,G41,I41,K41,M41,O41)</f>
        <v>0</v>
      </c>
      <c r="R41" s="11">
        <f t="shared" ref="R41" si="37">SUM(D41,F41,H41,J41,L41,N41,P41)</f>
        <v>0</v>
      </c>
      <c r="S41" s="74"/>
      <c r="T41" s="77"/>
    </row>
    <row r="42" spans="1:20" ht="15" customHeight="1" x14ac:dyDescent="0.25">
      <c r="A42" s="85" t="s">
        <v>30</v>
      </c>
      <c r="B42" s="6" t="s">
        <v>10</v>
      </c>
      <c r="C42" s="2"/>
      <c r="D42" s="2">
        <f>19+8</f>
        <v>27</v>
      </c>
      <c r="E42" s="2"/>
      <c r="F42" s="2"/>
      <c r="G42" s="2"/>
      <c r="H42" s="2"/>
      <c r="I42" s="2"/>
      <c r="J42" s="2"/>
      <c r="K42" s="2"/>
      <c r="L42" s="2">
        <v>241</v>
      </c>
      <c r="M42" s="2"/>
      <c r="N42" s="2">
        <v>164</v>
      </c>
      <c r="O42" s="2"/>
      <c r="P42" s="36">
        <v>34</v>
      </c>
      <c r="Q42" s="41">
        <f t="shared" si="17"/>
        <v>0</v>
      </c>
      <c r="R42" s="11">
        <f t="shared" si="4"/>
        <v>466</v>
      </c>
      <c r="S42" s="72">
        <f t="shared" ref="S42" si="38">+Q42+Q43+Q44</f>
        <v>0</v>
      </c>
      <c r="T42" s="75">
        <f>+R42+R43+R44</f>
        <v>1487</v>
      </c>
    </row>
    <row r="43" spans="1:20" ht="15" customHeight="1" x14ac:dyDescent="0.25">
      <c r="A43" s="86"/>
      <c r="B43" s="23" t="s">
        <v>11</v>
      </c>
      <c r="C43" s="23"/>
      <c r="D43" s="23">
        <f>14+8</f>
        <v>22</v>
      </c>
      <c r="E43" s="23"/>
      <c r="F43" s="23"/>
      <c r="G43" s="23"/>
      <c r="H43" s="23"/>
      <c r="I43" s="23"/>
      <c r="J43" s="23"/>
      <c r="K43" s="23"/>
      <c r="L43" s="23"/>
      <c r="M43" s="23"/>
      <c r="N43" s="23">
        <v>148</v>
      </c>
      <c r="O43" s="23"/>
      <c r="P43" s="34">
        <v>11</v>
      </c>
      <c r="Q43" s="41">
        <f t="shared" si="17"/>
        <v>0</v>
      </c>
      <c r="R43" s="11">
        <f t="shared" si="4"/>
        <v>181</v>
      </c>
      <c r="S43" s="73"/>
      <c r="T43" s="76"/>
    </row>
    <row r="44" spans="1:20" ht="15" customHeight="1" thickBot="1" x14ac:dyDescent="0.3">
      <c r="A44" s="87"/>
      <c r="B44" s="28" t="s">
        <v>39</v>
      </c>
      <c r="C44" s="29"/>
      <c r="D44" s="29">
        <v>840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35"/>
      <c r="Q44" s="41">
        <f t="shared" ref="Q44" si="39">SUM(C44,E44,G44,I44,K44,M44,O44)</f>
        <v>0</v>
      </c>
      <c r="R44" s="11">
        <f t="shared" ref="R44" si="40">SUM(D44,F44,H44,J44,L44,N44,P44)</f>
        <v>840</v>
      </c>
      <c r="S44" s="74"/>
      <c r="T44" s="77"/>
    </row>
    <row r="45" spans="1:20" ht="15" customHeight="1" x14ac:dyDescent="0.25">
      <c r="A45" s="88" t="s">
        <v>31</v>
      </c>
      <c r="B45" s="30" t="s">
        <v>10</v>
      </c>
      <c r="C45" s="7">
        <v>159</v>
      </c>
      <c r="D45" s="2"/>
      <c r="E45" s="2"/>
      <c r="F45" s="2"/>
      <c r="G45" s="2">
        <v>30</v>
      </c>
      <c r="H45" s="2"/>
      <c r="I45" s="2"/>
      <c r="J45" s="2"/>
      <c r="K45" s="2">
        <v>50</v>
      </c>
      <c r="L45" s="2"/>
      <c r="M45" s="2">
        <f>1</f>
        <v>1</v>
      </c>
      <c r="N45" s="2"/>
      <c r="O45" s="2"/>
      <c r="P45" s="36"/>
      <c r="Q45" s="41">
        <f t="shared" si="17"/>
        <v>240</v>
      </c>
      <c r="R45" s="11">
        <f t="shared" si="4"/>
        <v>0</v>
      </c>
      <c r="S45" s="72">
        <f t="shared" ref="S45:T45" si="41">+Q45+Q46+Q47</f>
        <v>900</v>
      </c>
      <c r="T45" s="75">
        <f t="shared" si="41"/>
        <v>0</v>
      </c>
    </row>
    <row r="46" spans="1:20" ht="15" customHeight="1" thickBot="1" x14ac:dyDescent="0.3">
      <c r="A46" s="88"/>
      <c r="B46" s="31" t="s">
        <v>11</v>
      </c>
      <c r="C46" s="24">
        <v>7</v>
      </c>
      <c r="D46" s="25"/>
      <c r="E46" s="25">
        <v>10</v>
      </c>
      <c r="F46" s="25"/>
      <c r="G46" s="25"/>
      <c r="H46" s="25"/>
      <c r="I46" s="25"/>
      <c r="J46" s="25"/>
      <c r="K46" s="25"/>
      <c r="L46" s="25"/>
      <c r="M46" s="25">
        <v>477</v>
      </c>
      <c r="N46" s="25"/>
      <c r="O46" s="25">
        <v>166</v>
      </c>
      <c r="P46" s="37"/>
      <c r="Q46" s="42">
        <f t="shared" si="17"/>
        <v>660</v>
      </c>
      <c r="R46" s="12">
        <f t="shared" si="4"/>
        <v>0</v>
      </c>
      <c r="S46" s="73"/>
      <c r="T46" s="76"/>
    </row>
    <row r="47" spans="1:20" ht="15" customHeight="1" thickBot="1" x14ac:dyDescent="0.3">
      <c r="A47" s="88"/>
      <c r="B47" s="28" t="s">
        <v>39</v>
      </c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35"/>
      <c r="Q47" s="42">
        <f t="shared" ref="Q47" si="42">SUM(C47,E47,G47,I47,K47,M47,O47)</f>
        <v>0</v>
      </c>
      <c r="R47" s="12">
        <f t="shared" ref="R47" si="43">SUM(D47,F47,H47,J47,L47,N47,P47)</f>
        <v>0</v>
      </c>
      <c r="S47" s="89"/>
      <c r="T47" s="90"/>
    </row>
    <row r="49" spans="1:3" hidden="1" x14ac:dyDescent="0.25">
      <c r="A49" s="8" t="s">
        <v>15</v>
      </c>
      <c r="B49" s="8" t="s">
        <v>16</v>
      </c>
      <c r="C49" s="8" t="s">
        <v>17</v>
      </c>
    </row>
    <row r="50" spans="1:3" ht="12.75" hidden="1" customHeight="1" x14ac:dyDescent="0.25">
      <c r="A50" s="2" t="str">
        <f>+A9</f>
        <v>Q1119</v>
      </c>
      <c r="B50" s="2">
        <f>+S9</f>
        <v>429</v>
      </c>
      <c r="C50" s="2">
        <f>+T9</f>
        <v>0</v>
      </c>
    </row>
    <row r="51" spans="1:3" hidden="1" x14ac:dyDescent="0.25">
      <c r="A51" s="2" t="str">
        <f>+A12</f>
        <v>Q1259</v>
      </c>
      <c r="B51" s="2">
        <f>+S12</f>
        <v>0</v>
      </c>
      <c r="C51" s="2">
        <f>+T12</f>
        <v>914</v>
      </c>
    </row>
    <row r="52" spans="1:3" hidden="1" x14ac:dyDescent="0.25">
      <c r="A52" s="2" t="str">
        <f>+A15</f>
        <v>Q1306</v>
      </c>
      <c r="B52" s="2">
        <f>+S15</f>
        <v>0</v>
      </c>
      <c r="C52" s="2">
        <f>+T15</f>
        <v>0</v>
      </c>
    </row>
    <row r="53" spans="1:3" hidden="1" x14ac:dyDescent="0.25">
      <c r="A53" s="2" t="str">
        <f>+A18</f>
        <v>Q1352</v>
      </c>
      <c r="B53" s="2">
        <f>+S18</f>
        <v>136</v>
      </c>
      <c r="C53" s="2">
        <f>+T18</f>
        <v>0</v>
      </c>
    </row>
    <row r="54" spans="1:3" hidden="1" x14ac:dyDescent="0.25">
      <c r="A54" s="2" t="str">
        <f>+A21</f>
        <v>Q1382</v>
      </c>
      <c r="B54" s="2">
        <f>+S21</f>
        <v>342</v>
      </c>
      <c r="C54" s="2">
        <f>+T21</f>
        <v>0</v>
      </c>
    </row>
    <row r="55" spans="1:3" hidden="1" x14ac:dyDescent="0.25">
      <c r="A55" s="2" t="str">
        <f>+A24</f>
        <v>Q1392</v>
      </c>
      <c r="B55" s="2">
        <f>+S24</f>
        <v>456</v>
      </c>
      <c r="C55" s="2">
        <f>+T24</f>
        <v>0</v>
      </c>
    </row>
    <row r="56" spans="1:3" hidden="1" x14ac:dyDescent="0.25">
      <c r="A56" s="2" t="str">
        <f>+A30</f>
        <v>Q1239</v>
      </c>
      <c r="B56" s="2">
        <f>+S30</f>
        <v>414</v>
      </c>
      <c r="C56" s="2">
        <f>+T30</f>
        <v>0</v>
      </c>
    </row>
    <row r="57" spans="1:3" hidden="1" x14ac:dyDescent="0.25">
      <c r="A57" s="2" t="str">
        <f>+A6</f>
        <v>Q3155</v>
      </c>
      <c r="B57" s="2">
        <f>+S6</f>
        <v>333</v>
      </c>
      <c r="C57" s="2">
        <f>+T6</f>
        <v>90</v>
      </c>
    </row>
    <row r="58" spans="1:3" hidden="1" x14ac:dyDescent="0.25">
      <c r="A58" s="2" t="str">
        <f>+A27</f>
        <v>Q3761</v>
      </c>
      <c r="B58" s="2">
        <f>+S27</f>
        <v>1081</v>
      </c>
      <c r="C58" s="2">
        <f>+T27</f>
        <v>0</v>
      </c>
    </row>
    <row r="59" spans="1:3" hidden="1" x14ac:dyDescent="0.25">
      <c r="A59" s="2" t="str">
        <f>+A33</f>
        <v>Q3699</v>
      </c>
      <c r="B59" s="2">
        <f>+S33</f>
        <v>1391</v>
      </c>
      <c r="C59" s="2">
        <f>+T33</f>
        <v>0</v>
      </c>
    </row>
    <row r="60" spans="1:3" hidden="1" x14ac:dyDescent="0.25">
      <c r="A60" s="2" t="str">
        <f>+A36</f>
        <v>Q3448</v>
      </c>
      <c r="B60" s="2">
        <f>+S36</f>
        <v>1246</v>
      </c>
      <c r="C60" s="2">
        <f>+T36</f>
        <v>0</v>
      </c>
    </row>
    <row r="61" spans="1:3" hidden="1" x14ac:dyDescent="0.25">
      <c r="A61" s="2" t="str">
        <f>+A39</f>
        <v>Q3362</v>
      </c>
      <c r="B61" s="2">
        <f>+S39</f>
        <v>167</v>
      </c>
      <c r="C61" s="2">
        <f>+T39</f>
        <v>637</v>
      </c>
    </row>
    <row r="62" spans="1:3" hidden="1" x14ac:dyDescent="0.25">
      <c r="A62" s="2" t="str">
        <f>+A42</f>
        <v>Q3802</v>
      </c>
      <c r="B62" s="2">
        <f>+S42</f>
        <v>0</v>
      </c>
      <c r="C62" s="2">
        <f>+T42</f>
        <v>1487</v>
      </c>
    </row>
    <row r="63" spans="1:3" hidden="1" x14ac:dyDescent="0.25">
      <c r="A63" s="2" t="str">
        <f>+A45</f>
        <v>Q3718</v>
      </c>
      <c r="B63" s="2">
        <f>+S45</f>
        <v>900</v>
      </c>
      <c r="C63" s="2">
        <f>+T45</f>
        <v>0</v>
      </c>
    </row>
    <row r="64" spans="1:3" hidden="1" x14ac:dyDescent="0.25"/>
    <row r="65" hidden="1" x14ac:dyDescent="0.25"/>
  </sheetData>
  <mergeCells count="59">
    <mergeCell ref="S33:S35"/>
    <mergeCell ref="T33:T35"/>
    <mergeCell ref="S30:S32"/>
    <mergeCell ref="T30:T32"/>
    <mergeCell ref="S27:S29"/>
    <mergeCell ref="T27:T29"/>
    <mergeCell ref="A42:A44"/>
    <mergeCell ref="A45:A47"/>
    <mergeCell ref="S36:S38"/>
    <mergeCell ref="T36:T38"/>
    <mergeCell ref="S39:S41"/>
    <mergeCell ref="T39:T41"/>
    <mergeCell ref="S42:S44"/>
    <mergeCell ref="T42:T44"/>
    <mergeCell ref="S45:S47"/>
    <mergeCell ref="T45:T47"/>
    <mergeCell ref="A27:A29"/>
    <mergeCell ref="A30:A32"/>
    <mergeCell ref="A33:A35"/>
    <mergeCell ref="A36:A38"/>
    <mergeCell ref="A39:A41"/>
    <mergeCell ref="A18:A20"/>
    <mergeCell ref="S18:S20"/>
    <mergeCell ref="T18:T20"/>
    <mergeCell ref="A24:A26"/>
    <mergeCell ref="A21:A23"/>
    <mergeCell ref="S24:S26"/>
    <mergeCell ref="T24:T26"/>
    <mergeCell ref="S21:S23"/>
    <mergeCell ref="T21:T23"/>
    <mergeCell ref="A12:A14"/>
    <mergeCell ref="S12:S14"/>
    <mergeCell ref="T12:T14"/>
    <mergeCell ref="A15:A17"/>
    <mergeCell ref="S15:S17"/>
    <mergeCell ref="T15:T17"/>
    <mergeCell ref="A6:A8"/>
    <mergeCell ref="S6:S8"/>
    <mergeCell ref="T6:T8"/>
    <mergeCell ref="A9:A11"/>
    <mergeCell ref="S9:S11"/>
    <mergeCell ref="T9:T11"/>
    <mergeCell ref="A1:T2"/>
    <mergeCell ref="C3:T3"/>
    <mergeCell ref="I4:J4"/>
    <mergeCell ref="Q4:R4"/>
    <mergeCell ref="M4:N4"/>
    <mergeCell ref="O4:P4"/>
    <mergeCell ref="K4:L4"/>
    <mergeCell ref="A3:B3"/>
    <mergeCell ref="A4:B4"/>
    <mergeCell ref="BC3:BC4"/>
    <mergeCell ref="C4:D4"/>
    <mergeCell ref="E4:F4"/>
    <mergeCell ref="G4:H4"/>
    <mergeCell ref="S4:T4"/>
    <mergeCell ref="AV3:AV4"/>
    <mergeCell ref="AW3:AY3"/>
    <mergeCell ref="AZ3:BB3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5"/>
  <sheetViews>
    <sheetView showGridLines="0" topLeftCell="A40" workbookViewId="0">
      <selection activeCell="Y47" sqref="Y47"/>
    </sheetView>
  </sheetViews>
  <sheetFormatPr defaultRowHeight="15" x14ac:dyDescent="0.25"/>
  <cols>
    <col min="1" max="1" width="9.7109375" style="1" customWidth="1"/>
    <col min="2" max="2" width="11.140625" style="1" customWidth="1"/>
    <col min="3" max="16" width="7.28515625" style="1" customWidth="1"/>
    <col min="17" max="18" width="4.85546875" style="1" hidden="1" customWidth="1"/>
    <col min="19" max="20" width="7.7109375" style="1" customWidth="1"/>
    <col min="21" max="22" width="9.140625" style="1"/>
    <col min="23" max="46" width="9.140625" style="1" customWidth="1"/>
    <col min="47" max="47" width="10.7109375" style="1" customWidth="1"/>
    <col min="48" max="50" width="9.140625" style="47"/>
    <col min="51" max="52" width="10.85546875" style="47" customWidth="1"/>
    <col min="53" max="53" width="9.7109375" style="47" customWidth="1"/>
    <col min="54" max="54" width="11.28515625" style="47" customWidth="1"/>
    <col min="55" max="57" width="9.140625" style="47"/>
    <col min="58" max="16384" width="9.140625" style="1"/>
  </cols>
  <sheetData>
    <row r="1" spans="1:60" ht="15" customHeight="1" x14ac:dyDescent="0.25">
      <c r="A1" s="64" t="s">
        <v>12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AU1" s="13"/>
      <c r="AV1" s="43"/>
      <c r="AW1" s="43"/>
      <c r="AX1" s="43"/>
      <c r="AY1" s="43"/>
      <c r="AZ1" s="43"/>
      <c r="BA1" s="43"/>
      <c r="BB1" s="43"/>
      <c r="BC1" s="43"/>
      <c r="BD1" s="43"/>
      <c r="BE1" s="44"/>
    </row>
    <row r="2" spans="1:60" ht="9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AU2" s="17"/>
      <c r="AV2" s="18"/>
      <c r="AW2" s="18"/>
      <c r="AX2" s="18"/>
      <c r="AY2" s="18"/>
      <c r="AZ2" s="18"/>
      <c r="BA2" s="18"/>
      <c r="BB2" s="18"/>
      <c r="BC2" s="18"/>
      <c r="BD2" s="18"/>
      <c r="BE2" s="45"/>
    </row>
    <row r="3" spans="1:60" ht="22.5" customHeight="1" thickBot="1" x14ac:dyDescent="0.35">
      <c r="A3" s="91" t="s">
        <v>41</v>
      </c>
      <c r="B3" s="92"/>
      <c r="C3" s="65" t="s">
        <v>38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AU3" s="17"/>
      <c r="AV3" s="60" t="s">
        <v>32</v>
      </c>
      <c r="AW3" s="61" t="s">
        <v>16</v>
      </c>
      <c r="AX3" s="62"/>
      <c r="AY3" s="63"/>
      <c r="AZ3" s="61" t="s">
        <v>17</v>
      </c>
      <c r="BA3" s="62"/>
      <c r="BB3" s="63"/>
      <c r="BC3" s="54" t="s">
        <v>35</v>
      </c>
      <c r="BD3" s="18"/>
      <c r="BE3" s="45"/>
    </row>
    <row r="4" spans="1:60" ht="17.25" customHeight="1" thickBot="1" x14ac:dyDescent="0.35">
      <c r="A4" s="91" t="s">
        <v>42</v>
      </c>
      <c r="B4" s="92"/>
      <c r="C4" s="56" t="s">
        <v>0</v>
      </c>
      <c r="D4" s="57"/>
      <c r="E4" s="57" t="s">
        <v>1</v>
      </c>
      <c r="F4" s="57"/>
      <c r="G4" s="57" t="s">
        <v>2</v>
      </c>
      <c r="H4" s="57"/>
      <c r="I4" s="57" t="s">
        <v>3</v>
      </c>
      <c r="J4" s="57"/>
      <c r="K4" s="57" t="s">
        <v>4</v>
      </c>
      <c r="L4" s="57"/>
      <c r="M4" s="57" t="s">
        <v>5</v>
      </c>
      <c r="N4" s="57"/>
      <c r="O4" s="57" t="s">
        <v>6</v>
      </c>
      <c r="P4" s="66"/>
      <c r="Q4" s="58" t="s">
        <v>9</v>
      </c>
      <c r="R4" s="59"/>
      <c r="S4" s="58" t="s">
        <v>9</v>
      </c>
      <c r="T4" s="59"/>
      <c r="AU4" s="17"/>
      <c r="AV4" s="60"/>
      <c r="AW4" s="27" t="s">
        <v>40</v>
      </c>
      <c r="AX4" s="27" t="s">
        <v>33</v>
      </c>
      <c r="AY4" s="27" t="s">
        <v>34</v>
      </c>
      <c r="AZ4" s="27" t="s">
        <v>40</v>
      </c>
      <c r="BA4" s="27" t="s">
        <v>33</v>
      </c>
      <c r="BB4" s="27" t="s">
        <v>34</v>
      </c>
      <c r="BC4" s="55"/>
      <c r="BD4" s="18"/>
      <c r="BE4" s="45"/>
    </row>
    <row r="5" spans="1:60" ht="15.75" customHeight="1" thickBot="1" x14ac:dyDescent="0.3">
      <c r="A5" s="9" t="s">
        <v>13</v>
      </c>
      <c r="B5" s="10" t="s">
        <v>14</v>
      </c>
      <c r="C5" s="3" t="s">
        <v>7</v>
      </c>
      <c r="D5" s="4" t="s">
        <v>8</v>
      </c>
      <c r="E5" s="3" t="s">
        <v>7</v>
      </c>
      <c r="F5" s="4" t="s">
        <v>8</v>
      </c>
      <c r="G5" s="3" t="s">
        <v>7</v>
      </c>
      <c r="H5" s="4" t="s">
        <v>8</v>
      </c>
      <c r="I5" s="3" t="s">
        <v>7</v>
      </c>
      <c r="J5" s="4" t="s">
        <v>8</v>
      </c>
      <c r="K5" s="3" t="s">
        <v>7</v>
      </c>
      <c r="L5" s="4" t="s">
        <v>8</v>
      </c>
      <c r="M5" s="3" t="s">
        <v>7</v>
      </c>
      <c r="N5" s="4" t="s">
        <v>8</v>
      </c>
      <c r="O5" s="3" t="s">
        <v>7</v>
      </c>
      <c r="P5" s="32" t="s">
        <v>8</v>
      </c>
      <c r="Q5" s="38" t="s">
        <v>7</v>
      </c>
      <c r="R5" s="5" t="s">
        <v>8</v>
      </c>
      <c r="S5" s="38" t="s">
        <v>7</v>
      </c>
      <c r="T5" s="5" t="s">
        <v>8</v>
      </c>
      <c r="AU5" s="17"/>
      <c r="AV5" s="49" t="str">
        <f t="shared" ref="AV5:AV18" si="0">A50</f>
        <v>Q1119</v>
      </c>
      <c r="AW5" s="49">
        <f>+Q11</f>
        <v>0</v>
      </c>
      <c r="AX5" s="49">
        <f>+Q9</f>
        <v>0</v>
      </c>
      <c r="AY5" s="49">
        <f>+Q10</f>
        <v>329</v>
      </c>
      <c r="AZ5" s="49">
        <f>+R11</f>
        <v>0</v>
      </c>
      <c r="BA5" s="49">
        <f>+R9</f>
        <v>0</v>
      </c>
      <c r="BB5" s="50">
        <f>+R10</f>
        <v>0</v>
      </c>
      <c r="BC5" s="51">
        <f>SUM(AX5:BB5)</f>
        <v>329</v>
      </c>
      <c r="BD5" s="18"/>
      <c r="BE5" s="45"/>
    </row>
    <row r="6" spans="1:60" ht="15" customHeight="1" x14ac:dyDescent="0.25">
      <c r="A6" s="69" t="s">
        <v>18</v>
      </c>
      <c r="B6" s="6" t="s">
        <v>10</v>
      </c>
      <c r="C6" s="6"/>
      <c r="D6" s="6"/>
      <c r="E6" s="6"/>
      <c r="F6" s="6">
        <v>3</v>
      </c>
      <c r="G6" s="6"/>
      <c r="H6" s="6"/>
      <c r="I6" s="6"/>
      <c r="J6" s="6">
        <f>90+67</f>
        <v>157</v>
      </c>
      <c r="K6" s="6"/>
      <c r="L6" s="6"/>
      <c r="M6" s="6">
        <f>82+157</f>
        <v>239</v>
      </c>
      <c r="N6" s="6"/>
      <c r="O6" s="6">
        <f>59+239</f>
        <v>298</v>
      </c>
      <c r="P6" s="33"/>
      <c r="Q6" s="39">
        <f t="shared" ref="Q6:R21" si="1">SUM(C6,E6,G6,I6,K6,M6,O6)</f>
        <v>537</v>
      </c>
      <c r="R6" s="40">
        <f t="shared" si="1"/>
        <v>160</v>
      </c>
      <c r="S6" s="72">
        <f>+Q6+Q7+Q8</f>
        <v>892</v>
      </c>
      <c r="T6" s="75">
        <f>+R6+R7+R8</f>
        <v>168</v>
      </c>
      <c r="AU6" s="17"/>
      <c r="AV6" s="51" t="str">
        <f t="shared" si="0"/>
        <v>Q1259</v>
      </c>
      <c r="AW6" s="51">
        <f>+Q14</f>
        <v>0</v>
      </c>
      <c r="AX6" s="51">
        <f>+Q12</f>
        <v>251</v>
      </c>
      <c r="AY6" s="51">
        <f>+Q13</f>
        <v>425</v>
      </c>
      <c r="AZ6" s="51">
        <f>+R14</f>
        <v>0</v>
      </c>
      <c r="BA6" s="51">
        <f>+R12</f>
        <v>0</v>
      </c>
      <c r="BB6" s="52">
        <f>+R13</f>
        <v>0</v>
      </c>
      <c r="BC6" s="51">
        <f t="shared" ref="BC6:BC18" si="2">SUM(AX6:BB6)</f>
        <v>676</v>
      </c>
      <c r="BD6" s="18"/>
      <c r="BE6" s="45"/>
    </row>
    <row r="7" spans="1:60" ht="15" customHeight="1" x14ac:dyDescent="0.25">
      <c r="A7" s="70"/>
      <c r="B7" s="23" t="s">
        <v>11</v>
      </c>
      <c r="C7" s="23"/>
      <c r="D7" s="23"/>
      <c r="E7" s="23"/>
      <c r="F7" s="23"/>
      <c r="G7" s="23"/>
      <c r="H7" s="23"/>
      <c r="I7" s="23"/>
      <c r="J7" s="23">
        <v>8</v>
      </c>
      <c r="K7" s="23"/>
      <c r="L7" s="23"/>
      <c r="M7" s="23">
        <v>355</v>
      </c>
      <c r="N7" s="23"/>
      <c r="O7" s="23"/>
      <c r="P7" s="34"/>
      <c r="Q7" s="41">
        <f t="shared" si="1"/>
        <v>355</v>
      </c>
      <c r="R7" s="11">
        <f t="shared" si="1"/>
        <v>8</v>
      </c>
      <c r="S7" s="73"/>
      <c r="T7" s="76"/>
      <c r="AU7" s="17"/>
      <c r="AV7" s="51" t="str">
        <f t="shared" si="0"/>
        <v>Q1306</v>
      </c>
      <c r="AW7" s="51">
        <f>+Q17</f>
        <v>0</v>
      </c>
      <c r="AX7" s="51">
        <f>+Q15</f>
        <v>0</v>
      </c>
      <c r="AY7" s="51">
        <f>+Q16</f>
        <v>0</v>
      </c>
      <c r="AZ7" s="51">
        <f>+R17</f>
        <v>0</v>
      </c>
      <c r="BA7" s="51">
        <f>+R15</f>
        <v>0</v>
      </c>
      <c r="BB7" s="52">
        <f>+R16</f>
        <v>0</v>
      </c>
      <c r="BC7" s="51">
        <f t="shared" si="2"/>
        <v>0</v>
      </c>
      <c r="BD7" s="18"/>
      <c r="BE7" s="45"/>
    </row>
    <row r="8" spans="1:60" ht="15" customHeight="1" thickBot="1" x14ac:dyDescent="0.3">
      <c r="A8" s="71"/>
      <c r="B8" s="28" t="s">
        <v>39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35"/>
      <c r="Q8" s="41">
        <f t="shared" si="1"/>
        <v>0</v>
      </c>
      <c r="R8" s="11">
        <f t="shared" si="1"/>
        <v>0</v>
      </c>
      <c r="S8" s="74"/>
      <c r="T8" s="77"/>
      <c r="AU8" s="17"/>
      <c r="AV8" s="51" t="str">
        <f t="shared" si="0"/>
        <v>Q1352</v>
      </c>
      <c r="AW8" s="51">
        <f>+Q20</f>
        <v>0</v>
      </c>
      <c r="AX8" s="51">
        <f>+Q18</f>
        <v>0</v>
      </c>
      <c r="AY8" s="51">
        <f>+Q19</f>
        <v>1146</v>
      </c>
      <c r="AZ8" s="51">
        <f>+R20</f>
        <v>0</v>
      </c>
      <c r="BA8" s="51">
        <f>+R18</f>
        <v>0</v>
      </c>
      <c r="BB8" s="52">
        <f>+R19</f>
        <v>0</v>
      </c>
      <c r="BC8" s="51">
        <f t="shared" si="2"/>
        <v>1146</v>
      </c>
      <c r="BD8" s="18"/>
      <c r="BE8" s="45"/>
    </row>
    <row r="9" spans="1:60" ht="15" customHeight="1" x14ac:dyDescent="0.25">
      <c r="A9" s="78" t="s">
        <v>19</v>
      </c>
      <c r="B9" s="6" t="s">
        <v>10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6"/>
      <c r="Q9" s="41">
        <f t="shared" si="1"/>
        <v>0</v>
      </c>
      <c r="R9" s="11">
        <f t="shared" si="1"/>
        <v>0</v>
      </c>
      <c r="S9" s="72">
        <f t="shared" ref="S9:T9" si="3">+Q9+Q10+Q11</f>
        <v>329</v>
      </c>
      <c r="T9" s="75">
        <f t="shared" si="3"/>
        <v>0</v>
      </c>
      <c r="AU9" s="17"/>
      <c r="AV9" s="51" t="str">
        <f t="shared" si="0"/>
        <v>Q1382</v>
      </c>
      <c r="AW9" s="51">
        <f>+Q23</f>
        <v>0</v>
      </c>
      <c r="AX9" s="51">
        <f>+Q21</f>
        <v>4</v>
      </c>
      <c r="AY9" s="51">
        <f>+Q22</f>
        <v>126</v>
      </c>
      <c r="AZ9" s="51">
        <f>+R23</f>
        <v>0</v>
      </c>
      <c r="BA9" s="51">
        <f>+R21</f>
        <v>0</v>
      </c>
      <c r="BB9" s="52">
        <f>+R22</f>
        <v>501</v>
      </c>
      <c r="BC9" s="51">
        <f t="shared" si="2"/>
        <v>631</v>
      </c>
      <c r="BD9" s="18"/>
      <c r="BE9" s="45"/>
    </row>
    <row r="10" spans="1:60" ht="15" customHeight="1" x14ac:dyDescent="0.25">
      <c r="A10" s="70"/>
      <c r="B10" s="23" t="s">
        <v>11</v>
      </c>
      <c r="C10" s="23">
        <v>133</v>
      </c>
      <c r="D10" s="23"/>
      <c r="E10" s="23">
        <v>66</v>
      </c>
      <c r="F10" s="23"/>
      <c r="G10" s="23">
        <v>28</v>
      </c>
      <c r="H10" s="23"/>
      <c r="I10" s="23">
        <v>86</v>
      </c>
      <c r="J10" s="23"/>
      <c r="K10" s="23">
        <v>16</v>
      </c>
      <c r="L10" s="23"/>
      <c r="M10" s="23"/>
      <c r="N10" s="23"/>
      <c r="O10" s="23"/>
      <c r="P10" s="34"/>
      <c r="Q10" s="41">
        <f t="shared" si="1"/>
        <v>329</v>
      </c>
      <c r="R10" s="11">
        <f t="shared" si="1"/>
        <v>0</v>
      </c>
      <c r="S10" s="73"/>
      <c r="T10" s="76"/>
      <c r="AU10" s="17"/>
      <c r="AV10" s="51" t="str">
        <f t="shared" si="0"/>
        <v>Q1392</v>
      </c>
      <c r="AW10" s="51">
        <f>+Q26</f>
        <v>0</v>
      </c>
      <c r="AX10" s="51">
        <f>+Q24</f>
        <v>0</v>
      </c>
      <c r="AY10" s="51">
        <f>+Q25</f>
        <v>708</v>
      </c>
      <c r="AZ10" s="51">
        <f>+R26</f>
        <v>0</v>
      </c>
      <c r="BA10" s="51">
        <f>+R24</f>
        <v>0</v>
      </c>
      <c r="BB10" s="52">
        <f>+R25</f>
        <v>0</v>
      </c>
      <c r="BC10" s="51">
        <f t="shared" si="2"/>
        <v>708</v>
      </c>
      <c r="BD10" s="18"/>
      <c r="BE10" s="45"/>
    </row>
    <row r="11" spans="1:60" ht="15" customHeight="1" thickBot="1" x14ac:dyDescent="0.3">
      <c r="A11" s="71"/>
      <c r="B11" s="28" t="s">
        <v>39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5"/>
      <c r="Q11" s="41">
        <f>SUM(C11,E11,G11,I11,K11,M11,O11)</f>
        <v>0</v>
      </c>
      <c r="R11" s="11">
        <f t="shared" si="1"/>
        <v>0</v>
      </c>
      <c r="S11" s="74"/>
      <c r="T11" s="77"/>
      <c r="AU11" s="17"/>
      <c r="AV11" s="51" t="str">
        <f t="shared" si="0"/>
        <v>Q1239</v>
      </c>
      <c r="AW11" s="51">
        <f>+Q32</f>
        <v>0</v>
      </c>
      <c r="AX11" s="51">
        <f>+Q30</f>
        <v>0</v>
      </c>
      <c r="AY11" s="51">
        <f>+Q31</f>
        <v>0</v>
      </c>
      <c r="AZ11" s="51">
        <f>+R32</f>
        <v>811</v>
      </c>
      <c r="BA11" s="51">
        <f>+R30</f>
        <v>0</v>
      </c>
      <c r="BB11" s="52">
        <f>+R31</f>
        <v>106</v>
      </c>
      <c r="BC11" s="51">
        <f t="shared" si="2"/>
        <v>917</v>
      </c>
      <c r="BD11" s="18"/>
      <c r="BE11" s="45"/>
    </row>
    <row r="12" spans="1:60" ht="15" customHeight="1" x14ac:dyDescent="0.25">
      <c r="A12" s="78" t="s">
        <v>20</v>
      </c>
      <c r="B12" s="6" t="s">
        <v>10</v>
      </c>
      <c r="C12" s="2">
        <f>95+77</f>
        <v>172</v>
      </c>
      <c r="D12" s="2"/>
      <c r="E12" s="2">
        <v>79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36"/>
      <c r="Q12" s="41">
        <f t="shared" si="1"/>
        <v>251</v>
      </c>
      <c r="R12" s="11">
        <f t="shared" si="1"/>
        <v>0</v>
      </c>
      <c r="S12" s="72">
        <f t="shared" ref="S12:T12" si="4">+Q12+Q13+Q14</f>
        <v>676</v>
      </c>
      <c r="T12" s="75">
        <f t="shared" si="4"/>
        <v>0</v>
      </c>
      <c r="AU12" s="17"/>
      <c r="AV12" s="51" t="str">
        <f t="shared" si="0"/>
        <v>Q3155</v>
      </c>
      <c r="AW12" s="51">
        <f>+Q8</f>
        <v>0</v>
      </c>
      <c r="AX12" s="51">
        <f>+Q6</f>
        <v>537</v>
      </c>
      <c r="AY12" s="51">
        <f>+Q7</f>
        <v>355</v>
      </c>
      <c r="AZ12" s="51">
        <f>+R8</f>
        <v>0</v>
      </c>
      <c r="BA12" s="51">
        <f>+R6</f>
        <v>160</v>
      </c>
      <c r="BB12" s="52">
        <f>+R7</f>
        <v>8</v>
      </c>
      <c r="BC12" s="51">
        <f t="shared" si="2"/>
        <v>1060</v>
      </c>
      <c r="BD12" s="18"/>
      <c r="BE12" s="45"/>
    </row>
    <row r="13" spans="1:60" ht="15" customHeight="1" x14ac:dyDescent="0.25">
      <c r="A13" s="70"/>
      <c r="B13" s="23" t="s">
        <v>11</v>
      </c>
      <c r="C13" s="23">
        <v>1</v>
      </c>
      <c r="D13" s="23"/>
      <c r="E13" s="23"/>
      <c r="F13" s="23"/>
      <c r="G13" s="23"/>
      <c r="H13" s="23"/>
      <c r="I13" s="23"/>
      <c r="J13" s="23"/>
      <c r="K13" s="23">
        <v>424</v>
      </c>
      <c r="L13" s="23"/>
      <c r="M13" s="23"/>
      <c r="N13" s="23"/>
      <c r="O13" s="23"/>
      <c r="P13" s="34"/>
      <c r="Q13" s="41">
        <f t="shared" si="1"/>
        <v>425</v>
      </c>
      <c r="R13" s="11">
        <f t="shared" si="1"/>
        <v>0</v>
      </c>
      <c r="S13" s="73"/>
      <c r="T13" s="76"/>
      <c r="AU13" s="17"/>
      <c r="AV13" s="51" t="str">
        <f t="shared" si="0"/>
        <v>Q3761</v>
      </c>
      <c r="AW13" s="51">
        <f>+Q29</f>
        <v>0</v>
      </c>
      <c r="AX13" s="51">
        <f>+Q27</f>
        <v>1027</v>
      </c>
      <c r="AY13" s="51">
        <f>+Q28</f>
        <v>26</v>
      </c>
      <c r="AZ13" s="51">
        <f>+R29</f>
        <v>0</v>
      </c>
      <c r="BA13" s="51">
        <f>+R27</f>
        <v>0</v>
      </c>
      <c r="BB13" s="52">
        <f>+R28</f>
        <v>0</v>
      </c>
      <c r="BC13" s="51">
        <f t="shared" si="2"/>
        <v>1053</v>
      </c>
      <c r="BD13" s="18"/>
      <c r="BE13" s="45"/>
    </row>
    <row r="14" spans="1:60" ht="15" customHeight="1" thickBot="1" x14ac:dyDescent="0.3">
      <c r="A14" s="71"/>
      <c r="B14" s="28" t="s">
        <v>39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5"/>
      <c r="Q14" s="41">
        <f t="shared" si="1"/>
        <v>0</v>
      </c>
      <c r="R14" s="11">
        <f t="shared" si="1"/>
        <v>0</v>
      </c>
      <c r="S14" s="74"/>
      <c r="T14" s="77"/>
      <c r="AU14" s="17"/>
      <c r="AV14" s="51" t="str">
        <f t="shared" si="0"/>
        <v>Q3699</v>
      </c>
      <c r="AW14" s="51">
        <f>+Q38</f>
        <v>0</v>
      </c>
      <c r="AX14" s="51">
        <f>+Q33</f>
        <v>875</v>
      </c>
      <c r="AY14" s="51">
        <f>+Q34</f>
        <v>0</v>
      </c>
      <c r="AZ14" s="51">
        <f>+R35</f>
        <v>0</v>
      </c>
      <c r="BA14" s="51">
        <f>+R33</f>
        <v>0</v>
      </c>
      <c r="BB14" s="52">
        <f>+R34</f>
        <v>0</v>
      </c>
      <c r="BC14" s="51">
        <f t="shared" si="2"/>
        <v>875</v>
      </c>
      <c r="BD14" s="18"/>
      <c r="BE14" s="45"/>
    </row>
    <row r="15" spans="1:60" ht="15" customHeight="1" x14ac:dyDescent="0.25">
      <c r="A15" s="79" t="s">
        <v>21</v>
      </c>
      <c r="B15" s="6" t="s">
        <v>10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36"/>
      <c r="Q15" s="41">
        <f t="shared" si="1"/>
        <v>0</v>
      </c>
      <c r="R15" s="11">
        <f t="shared" si="1"/>
        <v>0</v>
      </c>
      <c r="S15" s="72">
        <f t="shared" ref="S15:T15" si="5">+Q15+Q16+Q17</f>
        <v>0</v>
      </c>
      <c r="T15" s="75">
        <f t="shared" si="5"/>
        <v>0</v>
      </c>
      <c r="AU15" s="17"/>
      <c r="AV15" s="51" t="str">
        <f t="shared" si="0"/>
        <v>Q3448</v>
      </c>
      <c r="AW15" s="51">
        <f>+Q38</f>
        <v>0</v>
      </c>
      <c r="AX15" s="51">
        <f>+Q36</f>
        <v>711</v>
      </c>
      <c r="AY15" s="51">
        <f>+Q37</f>
        <v>0</v>
      </c>
      <c r="AZ15" s="51">
        <f>+R41</f>
        <v>0</v>
      </c>
      <c r="BA15" s="51">
        <f>+R36</f>
        <v>22</v>
      </c>
      <c r="BB15" s="52">
        <f>+R37</f>
        <v>2</v>
      </c>
      <c r="BC15" s="51">
        <f t="shared" si="2"/>
        <v>735</v>
      </c>
      <c r="BD15" s="18"/>
      <c r="BE15" s="45"/>
      <c r="BH15" s="1">
        <f>1631-791</f>
        <v>840</v>
      </c>
    </row>
    <row r="16" spans="1:60" ht="15" customHeight="1" x14ac:dyDescent="0.25">
      <c r="A16" s="80"/>
      <c r="B16" s="23" t="s">
        <v>11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34"/>
      <c r="Q16" s="41">
        <f t="shared" si="1"/>
        <v>0</v>
      </c>
      <c r="R16" s="11">
        <f t="shared" si="1"/>
        <v>0</v>
      </c>
      <c r="S16" s="73"/>
      <c r="T16" s="76"/>
      <c r="AU16" s="17"/>
      <c r="AV16" s="51" t="str">
        <f t="shared" si="0"/>
        <v>Q3362</v>
      </c>
      <c r="AW16" s="51">
        <f>+Q41</f>
        <v>0</v>
      </c>
      <c r="AX16" s="51">
        <f>+Q39</f>
        <v>124</v>
      </c>
      <c r="AY16" s="51">
        <f>+Q40</f>
        <v>66</v>
      </c>
      <c r="AZ16" s="51">
        <f>+R41</f>
        <v>0</v>
      </c>
      <c r="BA16" s="51">
        <f>+R39</f>
        <v>72</v>
      </c>
      <c r="BB16" s="52">
        <f>+R40</f>
        <v>119</v>
      </c>
      <c r="BC16" s="51">
        <f t="shared" si="2"/>
        <v>381</v>
      </c>
      <c r="BD16" s="18"/>
      <c r="BE16" s="45"/>
    </row>
    <row r="17" spans="1:57" ht="15" customHeight="1" thickBot="1" x14ac:dyDescent="0.3">
      <c r="A17" s="81"/>
      <c r="B17" s="28" t="s">
        <v>39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5"/>
      <c r="Q17" s="41">
        <f t="shared" si="1"/>
        <v>0</v>
      </c>
      <c r="R17" s="11">
        <f t="shared" si="1"/>
        <v>0</v>
      </c>
      <c r="S17" s="74"/>
      <c r="T17" s="77"/>
      <c r="AU17" s="17"/>
      <c r="AV17" s="51" t="str">
        <f t="shared" si="0"/>
        <v>Q3802</v>
      </c>
      <c r="AW17" s="51">
        <f>+Q44</f>
        <v>0</v>
      </c>
      <c r="AX17" s="51">
        <f>+Q42</f>
        <v>0</v>
      </c>
      <c r="AY17" s="51">
        <f>+Q43</f>
        <v>0</v>
      </c>
      <c r="AZ17" s="51">
        <f>+R44</f>
        <v>906</v>
      </c>
      <c r="BA17" s="51">
        <f>+R42</f>
        <v>484</v>
      </c>
      <c r="BB17" s="52">
        <f>+R43</f>
        <v>64</v>
      </c>
      <c r="BC17" s="51">
        <f t="shared" si="2"/>
        <v>1454</v>
      </c>
      <c r="BD17" s="18"/>
      <c r="BE17" s="45"/>
    </row>
    <row r="18" spans="1:57" ht="15" customHeight="1" x14ac:dyDescent="0.25">
      <c r="A18" s="82" t="s">
        <v>22</v>
      </c>
      <c r="B18" s="6" t="s">
        <v>10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36"/>
      <c r="Q18" s="41">
        <f t="shared" si="1"/>
        <v>0</v>
      </c>
      <c r="R18" s="11">
        <f t="shared" si="1"/>
        <v>0</v>
      </c>
      <c r="S18" s="72">
        <f t="shared" ref="S18:T18" si="6">+Q18+Q19+Q20</f>
        <v>1146</v>
      </c>
      <c r="T18" s="75">
        <f t="shared" si="6"/>
        <v>0</v>
      </c>
      <c r="AU18" s="17"/>
      <c r="AV18" s="51" t="str">
        <f t="shared" si="0"/>
        <v>Q3718</v>
      </c>
      <c r="AW18" s="51">
        <f>+Q47</f>
        <v>0</v>
      </c>
      <c r="AX18" s="51">
        <f>+Q45</f>
        <v>515</v>
      </c>
      <c r="AY18" s="51">
        <f>+Q46</f>
        <v>479</v>
      </c>
      <c r="AZ18" s="51">
        <f>+R47</f>
        <v>0</v>
      </c>
      <c r="BA18" s="51">
        <f>+R45</f>
        <v>123</v>
      </c>
      <c r="BB18" s="52">
        <f>+R46</f>
        <v>0</v>
      </c>
      <c r="BC18" s="51">
        <f t="shared" si="2"/>
        <v>1117</v>
      </c>
      <c r="BD18" s="18"/>
      <c r="BE18" s="45"/>
    </row>
    <row r="19" spans="1:57" ht="15" customHeight="1" x14ac:dyDescent="0.25">
      <c r="A19" s="83"/>
      <c r="B19" s="23" t="s">
        <v>11</v>
      </c>
      <c r="C19" s="23">
        <v>124</v>
      </c>
      <c r="D19" s="23"/>
      <c r="E19" s="23">
        <v>69</v>
      </c>
      <c r="F19" s="23"/>
      <c r="G19" s="23">
        <v>44</v>
      </c>
      <c r="H19" s="23"/>
      <c r="I19" s="23"/>
      <c r="J19" s="23"/>
      <c r="K19" s="23"/>
      <c r="L19" s="23"/>
      <c r="M19" s="23">
        <v>288</v>
      </c>
      <c r="N19" s="23"/>
      <c r="O19" s="23">
        <v>621</v>
      </c>
      <c r="P19" s="34"/>
      <c r="Q19" s="41">
        <f t="shared" si="1"/>
        <v>1146</v>
      </c>
      <c r="R19" s="11">
        <f t="shared" si="1"/>
        <v>0</v>
      </c>
      <c r="S19" s="73"/>
      <c r="T19" s="76"/>
      <c r="AU19" s="17"/>
      <c r="AV19" s="18"/>
      <c r="AW19" s="18"/>
      <c r="AX19" s="18"/>
      <c r="AY19" s="18"/>
      <c r="AZ19" s="18"/>
      <c r="BA19" s="18"/>
      <c r="BB19" s="18"/>
      <c r="BC19" s="18"/>
      <c r="BD19" s="18"/>
      <c r="BE19" s="45"/>
    </row>
    <row r="20" spans="1:57" ht="15" customHeight="1" thickBot="1" x14ac:dyDescent="0.3">
      <c r="A20" s="84"/>
      <c r="B20" s="28" t="s">
        <v>39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35"/>
      <c r="Q20" s="41">
        <f t="shared" si="1"/>
        <v>0</v>
      </c>
      <c r="R20" s="11">
        <f t="shared" si="1"/>
        <v>0</v>
      </c>
      <c r="S20" s="74"/>
      <c r="T20" s="77"/>
      <c r="AU20" s="17"/>
      <c r="AV20" s="18"/>
      <c r="AW20" s="18"/>
      <c r="AX20" s="18"/>
      <c r="AY20" s="18"/>
      <c r="AZ20" s="18"/>
      <c r="BA20" s="18"/>
      <c r="BB20" s="18"/>
      <c r="BC20" s="18"/>
      <c r="BD20" s="18"/>
      <c r="BE20" s="45"/>
    </row>
    <row r="21" spans="1:57" ht="15" customHeight="1" x14ac:dyDescent="0.25">
      <c r="A21" s="78" t="s">
        <v>23</v>
      </c>
      <c r="B21" s="6" t="s">
        <v>10</v>
      </c>
      <c r="C21" s="2"/>
      <c r="D21" s="2"/>
      <c r="E21" s="2"/>
      <c r="F21" s="2"/>
      <c r="G21" s="2"/>
      <c r="H21" s="2"/>
      <c r="I21" s="2">
        <v>4</v>
      </c>
      <c r="J21" s="2"/>
      <c r="K21" s="2"/>
      <c r="L21" s="2"/>
      <c r="M21" s="2"/>
      <c r="N21" s="2"/>
      <c r="O21" s="2"/>
      <c r="P21" s="36"/>
      <c r="Q21" s="41">
        <f t="shared" si="1"/>
        <v>4</v>
      </c>
      <c r="R21" s="11">
        <f t="shared" si="1"/>
        <v>0</v>
      </c>
      <c r="S21" s="72">
        <f t="shared" ref="S21:T21" si="7">+Q21+Q22+Q23</f>
        <v>130</v>
      </c>
      <c r="T21" s="75">
        <f t="shared" si="7"/>
        <v>501</v>
      </c>
      <c r="AU21" s="17"/>
      <c r="AV21" s="18"/>
      <c r="AW21" s="18"/>
      <c r="AX21" s="18"/>
      <c r="AY21" s="18"/>
      <c r="AZ21" s="18"/>
      <c r="BA21" s="18"/>
      <c r="BB21" s="18"/>
      <c r="BC21" s="18"/>
      <c r="BD21" s="18"/>
      <c r="BE21" s="45"/>
    </row>
    <row r="22" spans="1:57" ht="15" customHeight="1" x14ac:dyDescent="0.25">
      <c r="A22" s="70"/>
      <c r="B22" s="23" t="s">
        <v>11</v>
      </c>
      <c r="C22" s="23"/>
      <c r="D22" s="23"/>
      <c r="E22" s="23"/>
      <c r="F22" s="23"/>
      <c r="G22" s="23"/>
      <c r="H22" s="23"/>
      <c r="I22" s="23"/>
      <c r="J22" s="23">
        <v>61</v>
      </c>
      <c r="K22" s="23"/>
      <c r="L22" s="23">
        <v>311</v>
      </c>
      <c r="M22" s="23"/>
      <c r="N22" s="23">
        <v>129</v>
      </c>
      <c r="O22" s="23">
        <v>126</v>
      </c>
      <c r="P22" s="34"/>
      <c r="Q22" s="41">
        <f t="shared" ref="Q22:R46" si="8">SUM(C22,E22,G22,I22,K22,M22,O22)</f>
        <v>126</v>
      </c>
      <c r="R22" s="11">
        <f t="shared" si="8"/>
        <v>501</v>
      </c>
      <c r="S22" s="73"/>
      <c r="T22" s="76"/>
      <c r="AU22" s="17"/>
      <c r="AV22" s="18"/>
      <c r="AW22" s="18"/>
      <c r="AX22" s="18"/>
      <c r="AY22" s="18"/>
      <c r="AZ22" s="18"/>
      <c r="BA22" s="18"/>
      <c r="BB22" s="18"/>
      <c r="BC22" s="18"/>
      <c r="BD22" s="18"/>
      <c r="BE22" s="45"/>
    </row>
    <row r="23" spans="1:57" ht="15" customHeight="1" thickBot="1" x14ac:dyDescent="0.3">
      <c r="A23" s="71"/>
      <c r="B23" s="28" t="s">
        <v>39</v>
      </c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35"/>
      <c r="Q23" s="41">
        <f t="shared" si="8"/>
        <v>0</v>
      </c>
      <c r="R23" s="11">
        <f t="shared" si="8"/>
        <v>0</v>
      </c>
      <c r="S23" s="74"/>
      <c r="T23" s="77"/>
      <c r="AU23" s="17"/>
      <c r="AV23" s="18"/>
      <c r="AW23" s="18"/>
      <c r="AX23" s="18"/>
      <c r="AY23" s="18"/>
      <c r="AZ23" s="18"/>
      <c r="BA23" s="18"/>
      <c r="BB23" s="18"/>
      <c r="BC23" s="18"/>
      <c r="BD23" s="18"/>
      <c r="BE23" s="45"/>
    </row>
    <row r="24" spans="1:57" ht="15" customHeight="1" x14ac:dyDescent="0.25">
      <c r="A24" s="78" t="s">
        <v>24</v>
      </c>
      <c r="B24" s="6" t="s">
        <v>10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36"/>
      <c r="Q24" s="41">
        <f t="shared" si="8"/>
        <v>0</v>
      </c>
      <c r="R24" s="11">
        <f t="shared" si="8"/>
        <v>0</v>
      </c>
      <c r="S24" s="72">
        <f t="shared" ref="S24:T24" si="9">+Q24+Q25+Q26</f>
        <v>708</v>
      </c>
      <c r="T24" s="75">
        <f t="shared" si="9"/>
        <v>0</v>
      </c>
      <c r="AU24" s="17"/>
      <c r="AV24" s="18"/>
      <c r="AW24" s="18"/>
      <c r="AX24" s="18"/>
      <c r="AY24" s="18"/>
      <c r="AZ24" s="18"/>
      <c r="BA24" s="18"/>
      <c r="BB24" s="18"/>
      <c r="BC24" s="18"/>
      <c r="BD24" s="18"/>
      <c r="BE24" s="45"/>
    </row>
    <row r="25" spans="1:57" ht="15" customHeight="1" thickBot="1" x14ac:dyDescent="0.3">
      <c r="A25" s="70"/>
      <c r="B25" s="23" t="s">
        <v>11</v>
      </c>
      <c r="C25" s="23">
        <v>217</v>
      </c>
      <c r="D25" s="23"/>
      <c r="E25" s="23">
        <v>111</v>
      </c>
      <c r="F25" s="23"/>
      <c r="G25" s="23">
        <v>81</v>
      </c>
      <c r="H25" s="23"/>
      <c r="I25" s="23">
        <v>68</v>
      </c>
      <c r="J25" s="23"/>
      <c r="K25" s="23">
        <v>231</v>
      </c>
      <c r="L25" s="23"/>
      <c r="M25" s="23"/>
      <c r="N25" s="23"/>
      <c r="O25" s="23"/>
      <c r="P25" s="34"/>
      <c r="Q25" s="41">
        <f t="shared" si="8"/>
        <v>708</v>
      </c>
      <c r="R25" s="11">
        <f t="shared" si="8"/>
        <v>0</v>
      </c>
      <c r="S25" s="73"/>
      <c r="T25" s="76"/>
      <c r="AU25" s="17"/>
      <c r="AV25" s="46"/>
      <c r="AW25" s="46"/>
      <c r="AX25" s="46"/>
      <c r="AY25" s="46"/>
      <c r="AZ25" s="46"/>
      <c r="BA25" s="46"/>
      <c r="BB25" s="46"/>
      <c r="BC25" s="46"/>
      <c r="BD25" s="18"/>
      <c r="BE25" s="45"/>
    </row>
    <row r="26" spans="1:57" ht="15" customHeight="1" thickBot="1" x14ac:dyDescent="0.3">
      <c r="A26" s="71"/>
      <c r="B26" s="28" t="s">
        <v>39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5"/>
      <c r="Q26" s="41">
        <f t="shared" si="8"/>
        <v>0</v>
      </c>
      <c r="R26" s="11">
        <f t="shared" si="8"/>
        <v>0</v>
      </c>
      <c r="S26" s="74"/>
      <c r="T26" s="77"/>
      <c r="AU26" s="17"/>
      <c r="AV26" s="18"/>
      <c r="AW26" s="18"/>
      <c r="AX26" s="18"/>
      <c r="AY26" s="18"/>
      <c r="AZ26" s="18"/>
      <c r="BA26" s="18"/>
      <c r="BB26" s="18"/>
      <c r="BC26" s="18"/>
      <c r="BD26" s="18"/>
      <c r="BE26" s="45"/>
    </row>
    <row r="27" spans="1:57" ht="15" customHeight="1" x14ac:dyDescent="0.25">
      <c r="A27" s="78" t="s">
        <v>25</v>
      </c>
      <c r="B27" s="6" t="s">
        <v>10</v>
      </c>
      <c r="C27" s="2"/>
      <c r="D27" s="2"/>
      <c r="E27" s="2">
        <v>159</v>
      </c>
      <c r="F27" s="2"/>
      <c r="G27" s="2">
        <f>136+5</f>
        <v>141</v>
      </c>
      <c r="H27" s="2"/>
      <c r="I27" s="2"/>
      <c r="J27" s="2"/>
      <c r="K27" s="2">
        <f>241+100</f>
        <v>341</v>
      </c>
      <c r="L27" s="2"/>
      <c r="M27" s="2">
        <f>229+157</f>
        <v>386</v>
      </c>
      <c r="N27" s="2"/>
      <c r="O27" s="2"/>
      <c r="P27" s="36"/>
      <c r="Q27" s="41">
        <f t="shared" si="8"/>
        <v>1027</v>
      </c>
      <c r="R27" s="11">
        <f t="shared" si="8"/>
        <v>0</v>
      </c>
      <c r="S27" s="72">
        <f t="shared" ref="S27:T27" si="10">+Q27+Q28+Q29</f>
        <v>1053</v>
      </c>
      <c r="T27" s="75">
        <f t="shared" si="10"/>
        <v>0</v>
      </c>
      <c r="AU27" s="14"/>
      <c r="BD27" s="18"/>
      <c r="BE27" s="45"/>
    </row>
    <row r="28" spans="1:57" ht="15" customHeight="1" x14ac:dyDescent="0.25">
      <c r="A28" s="70"/>
      <c r="B28" s="23" t="s">
        <v>11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>
        <v>26</v>
      </c>
      <c r="N28" s="23"/>
      <c r="O28" s="23"/>
      <c r="P28" s="34"/>
      <c r="Q28" s="41">
        <f t="shared" si="8"/>
        <v>26</v>
      </c>
      <c r="R28" s="11">
        <f t="shared" si="8"/>
        <v>0</v>
      </c>
      <c r="S28" s="73"/>
      <c r="T28" s="76"/>
      <c r="AU28" s="14"/>
      <c r="BD28" s="18"/>
      <c r="BE28" s="45"/>
    </row>
    <row r="29" spans="1:57" ht="15" customHeight="1" thickBot="1" x14ac:dyDescent="0.3">
      <c r="A29" s="71"/>
      <c r="B29" s="28" t="s">
        <v>39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35"/>
      <c r="Q29" s="41">
        <f t="shared" si="8"/>
        <v>0</v>
      </c>
      <c r="R29" s="11">
        <f t="shared" si="8"/>
        <v>0</v>
      </c>
      <c r="S29" s="74"/>
      <c r="T29" s="77"/>
      <c r="AU29" s="14"/>
      <c r="BD29" s="18"/>
      <c r="BE29" s="45"/>
    </row>
    <row r="30" spans="1:57" ht="15" customHeight="1" x14ac:dyDescent="0.25">
      <c r="A30" s="78" t="s">
        <v>26</v>
      </c>
      <c r="B30" s="6" t="s">
        <v>10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6"/>
      <c r="Q30" s="41">
        <f t="shared" si="8"/>
        <v>0</v>
      </c>
      <c r="R30" s="11">
        <f t="shared" si="8"/>
        <v>0</v>
      </c>
      <c r="S30" s="72">
        <f t="shared" ref="S30:T30" si="11">+Q30+Q31+Q32</f>
        <v>0</v>
      </c>
      <c r="T30" s="75">
        <f t="shared" si="11"/>
        <v>917</v>
      </c>
      <c r="AU30" s="14"/>
      <c r="BD30" s="18"/>
      <c r="BE30" s="45"/>
    </row>
    <row r="31" spans="1:57" ht="15" customHeight="1" thickBot="1" x14ac:dyDescent="0.3">
      <c r="A31" s="70"/>
      <c r="B31" s="23" t="s">
        <v>11</v>
      </c>
      <c r="C31" s="23"/>
      <c r="D31" s="23">
        <v>32</v>
      </c>
      <c r="E31" s="23"/>
      <c r="F31" s="23">
        <v>5</v>
      </c>
      <c r="G31" s="23"/>
      <c r="H31" s="23">
        <v>8</v>
      </c>
      <c r="I31" s="23"/>
      <c r="J31" s="23">
        <f>43+18</f>
        <v>61</v>
      </c>
      <c r="K31" s="23"/>
      <c r="L31" s="23"/>
      <c r="M31" s="23"/>
      <c r="N31" s="23"/>
      <c r="O31" s="23"/>
      <c r="P31" s="34"/>
      <c r="Q31" s="41">
        <f t="shared" si="8"/>
        <v>0</v>
      </c>
      <c r="R31" s="11">
        <f t="shared" si="8"/>
        <v>106</v>
      </c>
      <c r="S31" s="73"/>
      <c r="T31" s="76"/>
      <c r="AU31" s="16"/>
      <c r="BD31" s="46"/>
      <c r="BE31" s="48"/>
    </row>
    <row r="32" spans="1:57" ht="15" customHeight="1" thickBot="1" x14ac:dyDescent="0.3">
      <c r="A32" s="71"/>
      <c r="B32" s="28" t="s">
        <v>39</v>
      </c>
      <c r="C32" s="29"/>
      <c r="D32" s="29">
        <v>811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35"/>
      <c r="Q32" s="41">
        <f t="shared" si="8"/>
        <v>0</v>
      </c>
      <c r="R32" s="11">
        <f t="shared" si="8"/>
        <v>811</v>
      </c>
      <c r="S32" s="74"/>
      <c r="T32" s="77"/>
      <c r="AU32" s="15"/>
      <c r="BD32" s="18"/>
      <c r="BE32" s="18"/>
    </row>
    <row r="33" spans="1:20" ht="15" customHeight="1" x14ac:dyDescent="0.25">
      <c r="A33" s="78" t="s">
        <v>27</v>
      </c>
      <c r="B33" s="6" t="s">
        <v>10</v>
      </c>
      <c r="C33" s="2">
        <f>196+78</f>
        <v>274</v>
      </c>
      <c r="D33" s="2"/>
      <c r="E33" s="2"/>
      <c r="F33" s="2"/>
      <c r="G33" s="2"/>
      <c r="H33" s="2"/>
      <c r="I33" s="2">
        <f>103+3</f>
        <v>106</v>
      </c>
      <c r="J33" s="2"/>
      <c r="K33" s="2">
        <f>112+100</f>
        <v>212</v>
      </c>
      <c r="L33" s="2"/>
      <c r="M33" s="2"/>
      <c r="N33" s="2"/>
      <c r="O33" s="2">
        <f>44+239</f>
        <v>283</v>
      </c>
      <c r="P33" s="36"/>
      <c r="Q33" s="41">
        <f t="shared" si="8"/>
        <v>875</v>
      </c>
      <c r="R33" s="11">
        <f t="shared" si="8"/>
        <v>0</v>
      </c>
      <c r="S33" s="72">
        <f t="shared" ref="S33:T33" si="12">+Q33+Q34+Q35</f>
        <v>875</v>
      </c>
      <c r="T33" s="75">
        <f t="shared" si="12"/>
        <v>0</v>
      </c>
    </row>
    <row r="34" spans="1:20" ht="15" customHeight="1" x14ac:dyDescent="0.25">
      <c r="A34" s="70"/>
      <c r="B34" s="23" t="s">
        <v>11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34"/>
      <c r="Q34" s="41">
        <f t="shared" si="8"/>
        <v>0</v>
      </c>
      <c r="R34" s="11">
        <f t="shared" si="8"/>
        <v>0</v>
      </c>
      <c r="S34" s="73"/>
      <c r="T34" s="76"/>
    </row>
    <row r="35" spans="1:20" ht="15" customHeight="1" thickBot="1" x14ac:dyDescent="0.3">
      <c r="A35" s="71"/>
      <c r="B35" s="28" t="s">
        <v>39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35"/>
      <c r="Q35" s="41">
        <f t="shared" si="8"/>
        <v>0</v>
      </c>
      <c r="R35" s="11">
        <f t="shared" si="8"/>
        <v>0</v>
      </c>
      <c r="S35" s="74"/>
      <c r="T35" s="77"/>
    </row>
    <row r="36" spans="1:20" ht="15" customHeight="1" x14ac:dyDescent="0.25">
      <c r="A36" s="78" t="s">
        <v>28</v>
      </c>
      <c r="B36" s="6" t="s">
        <v>10</v>
      </c>
      <c r="C36" s="2"/>
      <c r="D36" s="2"/>
      <c r="E36" s="2"/>
      <c r="F36" s="2"/>
      <c r="G36" s="2"/>
      <c r="H36" s="2">
        <v>22</v>
      </c>
      <c r="I36" s="2"/>
      <c r="J36" s="2"/>
      <c r="K36" s="2">
        <f>141+100</f>
        <v>241</v>
      </c>
      <c r="L36" s="2"/>
      <c r="M36" s="2">
        <f>54+157</f>
        <v>211</v>
      </c>
      <c r="N36" s="2"/>
      <c r="O36" s="2">
        <f>20+239</f>
        <v>259</v>
      </c>
      <c r="P36" s="36"/>
      <c r="Q36" s="41">
        <f t="shared" si="8"/>
        <v>711</v>
      </c>
      <c r="R36" s="11">
        <f t="shared" si="8"/>
        <v>22</v>
      </c>
      <c r="S36" s="72">
        <f t="shared" ref="S36:T36" si="13">+Q36+Q37+Q38</f>
        <v>711</v>
      </c>
      <c r="T36" s="75">
        <f t="shared" si="13"/>
        <v>24</v>
      </c>
    </row>
    <row r="37" spans="1:20" ht="15" customHeight="1" x14ac:dyDescent="0.25">
      <c r="A37" s="70"/>
      <c r="B37" s="23" t="s">
        <v>11</v>
      </c>
      <c r="C37" s="23"/>
      <c r="D37" s="23"/>
      <c r="E37" s="23"/>
      <c r="F37" s="23"/>
      <c r="G37" s="23"/>
      <c r="H37" s="23">
        <v>2</v>
      </c>
      <c r="I37" s="23"/>
      <c r="J37" s="23"/>
      <c r="K37" s="23"/>
      <c r="L37" s="23"/>
      <c r="M37" s="23"/>
      <c r="N37" s="23"/>
      <c r="O37" s="23"/>
      <c r="P37" s="34"/>
      <c r="Q37" s="41">
        <f t="shared" si="8"/>
        <v>0</v>
      </c>
      <c r="R37" s="11">
        <f t="shared" si="8"/>
        <v>2</v>
      </c>
      <c r="S37" s="73"/>
      <c r="T37" s="76"/>
    </row>
    <row r="38" spans="1:20" ht="15" customHeight="1" thickBot="1" x14ac:dyDescent="0.3">
      <c r="A38" s="71"/>
      <c r="B38" s="28" t="s">
        <v>39</v>
      </c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35"/>
      <c r="Q38" s="41">
        <f t="shared" si="8"/>
        <v>0</v>
      </c>
      <c r="R38" s="11">
        <f t="shared" si="8"/>
        <v>0</v>
      </c>
      <c r="S38" s="74"/>
      <c r="T38" s="77"/>
    </row>
    <row r="39" spans="1:20" ht="15" customHeight="1" x14ac:dyDescent="0.25">
      <c r="A39" s="78" t="s">
        <v>29</v>
      </c>
      <c r="B39" s="6" t="s">
        <v>10</v>
      </c>
      <c r="C39" s="2"/>
      <c r="D39" s="2"/>
      <c r="E39" s="2"/>
      <c r="F39" s="2"/>
      <c r="G39" s="2"/>
      <c r="H39" s="2"/>
      <c r="I39" s="2">
        <f>121+3</f>
        <v>124</v>
      </c>
      <c r="J39" s="2"/>
      <c r="K39" s="2"/>
      <c r="L39" s="2">
        <v>14</v>
      </c>
      <c r="M39" s="2"/>
      <c r="N39" s="2">
        <v>44</v>
      </c>
      <c r="O39" s="2"/>
      <c r="P39" s="36">
        <v>14</v>
      </c>
      <c r="Q39" s="41">
        <f t="shared" si="8"/>
        <v>124</v>
      </c>
      <c r="R39" s="11">
        <f t="shared" si="8"/>
        <v>72</v>
      </c>
      <c r="S39" s="72">
        <f t="shared" ref="S39:T39" si="14">+Q39+Q40+Q41</f>
        <v>190</v>
      </c>
      <c r="T39" s="75">
        <f t="shared" si="14"/>
        <v>191</v>
      </c>
    </row>
    <row r="40" spans="1:20" ht="15" customHeight="1" x14ac:dyDescent="0.25">
      <c r="A40" s="70"/>
      <c r="B40" s="23" t="s">
        <v>11</v>
      </c>
      <c r="C40" s="23"/>
      <c r="D40" s="23"/>
      <c r="E40" s="23"/>
      <c r="F40" s="23"/>
      <c r="G40" s="23"/>
      <c r="H40" s="23"/>
      <c r="I40" s="23">
        <v>66</v>
      </c>
      <c r="J40" s="23"/>
      <c r="K40" s="23"/>
      <c r="L40" s="23">
        <v>43</v>
      </c>
      <c r="M40" s="23"/>
      <c r="N40" s="23">
        <v>56</v>
      </c>
      <c r="O40" s="23"/>
      <c r="P40" s="34">
        <v>20</v>
      </c>
      <c r="Q40" s="41">
        <f t="shared" si="8"/>
        <v>66</v>
      </c>
      <c r="R40" s="11">
        <f t="shared" si="8"/>
        <v>119</v>
      </c>
      <c r="S40" s="73"/>
      <c r="T40" s="76"/>
    </row>
    <row r="41" spans="1:20" ht="15" customHeight="1" thickBot="1" x14ac:dyDescent="0.3">
      <c r="A41" s="71"/>
      <c r="B41" s="28" t="s">
        <v>39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35"/>
      <c r="Q41" s="41">
        <f t="shared" si="8"/>
        <v>0</v>
      </c>
      <c r="R41" s="11">
        <f t="shared" si="8"/>
        <v>0</v>
      </c>
      <c r="S41" s="74"/>
      <c r="T41" s="77"/>
    </row>
    <row r="42" spans="1:20" ht="15" customHeight="1" x14ac:dyDescent="0.25">
      <c r="A42" s="85" t="s">
        <v>30</v>
      </c>
      <c r="B42" s="6" t="s">
        <v>10</v>
      </c>
      <c r="C42" s="2"/>
      <c r="D42" s="2">
        <v>37</v>
      </c>
      <c r="E42" s="2"/>
      <c r="F42" s="2"/>
      <c r="G42" s="2"/>
      <c r="H42" s="2"/>
      <c r="I42" s="2"/>
      <c r="J42" s="2"/>
      <c r="K42" s="2"/>
      <c r="L42" s="2">
        <v>260</v>
      </c>
      <c r="M42" s="2"/>
      <c r="N42" s="2">
        <v>187</v>
      </c>
      <c r="O42" s="2"/>
      <c r="P42" s="36"/>
      <c r="Q42" s="41">
        <f t="shared" si="8"/>
        <v>0</v>
      </c>
      <c r="R42" s="11">
        <f t="shared" si="8"/>
        <v>484</v>
      </c>
      <c r="S42" s="72">
        <f t="shared" ref="S42" si="15">+Q42+Q43+Q44</f>
        <v>0</v>
      </c>
      <c r="T42" s="75">
        <f>+R42+R43+R44</f>
        <v>1454</v>
      </c>
    </row>
    <row r="43" spans="1:20" ht="15" customHeight="1" x14ac:dyDescent="0.25">
      <c r="A43" s="86"/>
      <c r="B43" s="23" t="s">
        <v>11</v>
      </c>
      <c r="C43" s="23"/>
      <c r="D43" s="23">
        <v>7</v>
      </c>
      <c r="E43" s="23"/>
      <c r="F43" s="23"/>
      <c r="G43" s="23"/>
      <c r="H43" s="23"/>
      <c r="I43" s="23"/>
      <c r="J43" s="23"/>
      <c r="K43" s="23"/>
      <c r="L43" s="23"/>
      <c r="M43" s="23"/>
      <c r="N43" s="23">
        <v>56</v>
      </c>
      <c r="O43" s="23"/>
      <c r="P43" s="34">
        <v>1</v>
      </c>
      <c r="Q43" s="41">
        <f t="shared" si="8"/>
        <v>0</v>
      </c>
      <c r="R43" s="11">
        <f t="shared" si="8"/>
        <v>64</v>
      </c>
      <c r="S43" s="73"/>
      <c r="T43" s="76"/>
    </row>
    <row r="44" spans="1:20" ht="15" customHeight="1" thickBot="1" x14ac:dyDescent="0.3">
      <c r="A44" s="87"/>
      <c r="B44" s="28" t="s">
        <v>39</v>
      </c>
      <c r="C44" s="29"/>
      <c r="D44" s="29">
        <v>906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35"/>
      <c r="Q44" s="41">
        <f t="shared" si="8"/>
        <v>0</v>
      </c>
      <c r="R44" s="11">
        <f t="shared" si="8"/>
        <v>906</v>
      </c>
      <c r="S44" s="74"/>
      <c r="T44" s="77"/>
    </row>
    <row r="45" spans="1:20" ht="15" customHeight="1" x14ac:dyDescent="0.25">
      <c r="A45" s="88" t="s">
        <v>31</v>
      </c>
      <c r="B45" s="30" t="s">
        <v>10</v>
      </c>
      <c r="C45" s="7">
        <v>17</v>
      </c>
      <c r="D45" s="2"/>
      <c r="E45" s="2">
        <v>6</v>
      </c>
      <c r="F45" s="2"/>
      <c r="G45" s="2">
        <f>35+5</f>
        <v>40</v>
      </c>
      <c r="H45" s="2"/>
      <c r="I45" s="2"/>
      <c r="J45" s="2"/>
      <c r="K45" s="2">
        <f>52+100</f>
        <v>152</v>
      </c>
      <c r="L45" s="2"/>
      <c r="M45" s="2"/>
      <c r="N45" s="2"/>
      <c r="O45" s="2">
        <f>61+239</f>
        <v>300</v>
      </c>
      <c r="P45" s="36">
        <v>123</v>
      </c>
      <c r="Q45" s="41">
        <f t="shared" si="8"/>
        <v>515</v>
      </c>
      <c r="R45" s="11">
        <f t="shared" si="8"/>
        <v>123</v>
      </c>
      <c r="S45" s="72">
        <f t="shared" ref="S45:T45" si="16">+Q45+Q46+Q47</f>
        <v>994</v>
      </c>
      <c r="T45" s="75">
        <f t="shared" si="16"/>
        <v>123</v>
      </c>
    </row>
    <row r="46" spans="1:20" ht="15" customHeight="1" thickBot="1" x14ac:dyDescent="0.3">
      <c r="A46" s="88"/>
      <c r="B46" s="31" t="s">
        <v>11</v>
      </c>
      <c r="C46" s="24"/>
      <c r="D46" s="25"/>
      <c r="E46" s="25">
        <v>11</v>
      </c>
      <c r="F46" s="25"/>
      <c r="G46" s="25">
        <v>27</v>
      </c>
      <c r="H46" s="25"/>
      <c r="I46" s="25"/>
      <c r="J46" s="25"/>
      <c r="K46" s="25">
        <v>238</v>
      </c>
      <c r="L46" s="25"/>
      <c r="M46" s="25">
        <v>157</v>
      </c>
      <c r="N46" s="25"/>
      <c r="O46" s="25">
        <v>46</v>
      </c>
      <c r="P46" s="37"/>
      <c r="Q46" s="42">
        <f t="shared" si="8"/>
        <v>479</v>
      </c>
      <c r="R46" s="12">
        <f t="shared" si="8"/>
        <v>0</v>
      </c>
      <c r="S46" s="73"/>
      <c r="T46" s="76"/>
    </row>
    <row r="47" spans="1:20" ht="15" customHeight="1" thickBot="1" x14ac:dyDescent="0.3">
      <c r="A47" s="88"/>
      <c r="B47" s="28" t="s">
        <v>39</v>
      </c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35"/>
      <c r="Q47" s="42">
        <f t="shared" ref="Q47:R47" si="17">SUM(C47,E47,G47,I47,K47,M47,O47)</f>
        <v>0</v>
      </c>
      <c r="R47" s="12">
        <f t="shared" si="17"/>
        <v>0</v>
      </c>
      <c r="S47" s="89"/>
      <c r="T47" s="90"/>
    </row>
    <row r="49" spans="1:3" hidden="1" x14ac:dyDescent="0.25">
      <c r="A49" s="8" t="s">
        <v>15</v>
      </c>
      <c r="B49" s="8" t="s">
        <v>16</v>
      </c>
      <c r="C49" s="8" t="s">
        <v>17</v>
      </c>
    </row>
    <row r="50" spans="1:3" ht="12.75" hidden="1" customHeight="1" x14ac:dyDescent="0.25">
      <c r="A50" s="2" t="str">
        <f>+A9</f>
        <v>Q1119</v>
      </c>
      <c r="B50" s="2">
        <f>+S9</f>
        <v>329</v>
      </c>
      <c r="C50" s="2">
        <f>+T9</f>
        <v>0</v>
      </c>
    </row>
    <row r="51" spans="1:3" hidden="1" x14ac:dyDescent="0.25">
      <c r="A51" s="2" t="str">
        <f>+A12</f>
        <v>Q1259</v>
      </c>
      <c r="B51" s="2">
        <f>+S12</f>
        <v>676</v>
      </c>
      <c r="C51" s="2">
        <f>+T12</f>
        <v>0</v>
      </c>
    </row>
    <row r="52" spans="1:3" hidden="1" x14ac:dyDescent="0.25">
      <c r="A52" s="2" t="str">
        <f>+A15</f>
        <v>Q1306</v>
      </c>
      <c r="B52" s="2">
        <f>+S15</f>
        <v>0</v>
      </c>
      <c r="C52" s="2">
        <f>+T15</f>
        <v>0</v>
      </c>
    </row>
    <row r="53" spans="1:3" hidden="1" x14ac:dyDescent="0.25">
      <c r="A53" s="2" t="str">
        <f>+A18</f>
        <v>Q1352</v>
      </c>
      <c r="B53" s="2">
        <f>+S18</f>
        <v>1146</v>
      </c>
      <c r="C53" s="2">
        <f>+T18</f>
        <v>0</v>
      </c>
    </row>
    <row r="54" spans="1:3" hidden="1" x14ac:dyDescent="0.25">
      <c r="A54" s="2" t="str">
        <f>+A21</f>
        <v>Q1382</v>
      </c>
      <c r="B54" s="2">
        <f>+S21</f>
        <v>130</v>
      </c>
      <c r="C54" s="2">
        <f>+T21</f>
        <v>501</v>
      </c>
    </row>
    <row r="55" spans="1:3" hidden="1" x14ac:dyDescent="0.25">
      <c r="A55" s="2" t="str">
        <f>+A24</f>
        <v>Q1392</v>
      </c>
      <c r="B55" s="2">
        <f>+S24</f>
        <v>708</v>
      </c>
      <c r="C55" s="2">
        <f>+T24</f>
        <v>0</v>
      </c>
    </row>
    <row r="56" spans="1:3" hidden="1" x14ac:dyDescent="0.25">
      <c r="A56" s="2" t="str">
        <f>+A30</f>
        <v>Q1239</v>
      </c>
      <c r="B56" s="2">
        <f>+S30</f>
        <v>0</v>
      </c>
      <c r="C56" s="2">
        <f>+T30</f>
        <v>917</v>
      </c>
    </row>
    <row r="57" spans="1:3" hidden="1" x14ac:dyDescent="0.25">
      <c r="A57" s="2" t="str">
        <f>+A6</f>
        <v>Q3155</v>
      </c>
      <c r="B57" s="2">
        <f>+S6</f>
        <v>892</v>
      </c>
      <c r="C57" s="2">
        <f>+T6</f>
        <v>168</v>
      </c>
    </row>
    <row r="58" spans="1:3" hidden="1" x14ac:dyDescent="0.25">
      <c r="A58" s="2" t="str">
        <f>+A27</f>
        <v>Q3761</v>
      </c>
      <c r="B58" s="2">
        <f>+S27</f>
        <v>1053</v>
      </c>
      <c r="C58" s="2">
        <f>+T27</f>
        <v>0</v>
      </c>
    </row>
    <row r="59" spans="1:3" hidden="1" x14ac:dyDescent="0.25">
      <c r="A59" s="2" t="str">
        <f>+A33</f>
        <v>Q3699</v>
      </c>
      <c r="B59" s="2">
        <f>+S33</f>
        <v>875</v>
      </c>
      <c r="C59" s="2">
        <f>+T33</f>
        <v>0</v>
      </c>
    </row>
    <row r="60" spans="1:3" hidden="1" x14ac:dyDescent="0.25">
      <c r="A60" s="2" t="str">
        <f>+A36</f>
        <v>Q3448</v>
      </c>
      <c r="B60" s="2">
        <f>+S36</f>
        <v>711</v>
      </c>
      <c r="C60" s="2">
        <f>+T36</f>
        <v>24</v>
      </c>
    </row>
    <row r="61" spans="1:3" hidden="1" x14ac:dyDescent="0.25">
      <c r="A61" s="2" t="str">
        <f>+A39</f>
        <v>Q3362</v>
      </c>
      <c r="B61" s="2">
        <f>+S39</f>
        <v>190</v>
      </c>
      <c r="C61" s="2">
        <f>+T39</f>
        <v>191</v>
      </c>
    </row>
    <row r="62" spans="1:3" hidden="1" x14ac:dyDescent="0.25">
      <c r="A62" s="2" t="str">
        <f>+A42</f>
        <v>Q3802</v>
      </c>
      <c r="B62" s="2">
        <f>+S42</f>
        <v>0</v>
      </c>
      <c r="C62" s="2">
        <f>+T42</f>
        <v>1454</v>
      </c>
    </row>
    <row r="63" spans="1:3" hidden="1" x14ac:dyDescent="0.25">
      <c r="A63" s="2" t="str">
        <f>+A45</f>
        <v>Q3718</v>
      </c>
      <c r="B63" s="2">
        <f>+S45</f>
        <v>994</v>
      </c>
      <c r="C63" s="2">
        <f>+T45</f>
        <v>123</v>
      </c>
    </row>
    <row r="64" spans="1:3" hidden="1" x14ac:dyDescent="0.25"/>
    <row r="65" hidden="1" x14ac:dyDescent="0.25"/>
  </sheetData>
  <mergeCells count="59">
    <mergeCell ref="A1:T2"/>
    <mergeCell ref="A3:B3"/>
    <mergeCell ref="C3:T3"/>
    <mergeCell ref="AV3:AV4"/>
    <mergeCell ref="AW3:AY3"/>
    <mergeCell ref="S4:T4"/>
    <mergeCell ref="BC3:BC4"/>
    <mergeCell ref="A4:B4"/>
    <mergeCell ref="C4:D4"/>
    <mergeCell ref="E4:F4"/>
    <mergeCell ref="G4:H4"/>
    <mergeCell ref="I4:J4"/>
    <mergeCell ref="K4:L4"/>
    <mergeCell ref="M4:N4"/>
    <mergeCell ref="O4:P4"/>
    <mergeCell ref="Q4:R4"/>
    <mergeCell ref="AZ3:BB3"/>
    <mergeCell ref="A6:A8"/>
    <mergeCell ref="S6:S8"/>
    <mergeCell ref="T6:T8"/>
    <mergeCell ref="A9:A11"/>
    <mergeCell ref="S9:S11"/>
    <mergeCell ref="T9:T11"/>
    <mergeCell ref="A12:A14"/>
    <mergeCell ref="S12:S14"/>
    <mergeCell ref="T12:T14"/>
    <mergeCell ref="A15:A17"/>
    <mergeCell ref="S15:S17"/>
    <mergeCell ref="T15:T17"/>
    <mergeCell ref="A18:A20"/>
    <mergeCell ref="S18:S20"/>
    <mergeCell ref="T18:T20"/>
    <mergeCell ref="A21:A23"/>
    <mergeCell ref="S21:S23"/>
    <mergeCell ref="T21:T23"/>
    <mergeCell ref="A24:A26"/>
    <mergeCell ref="S24:S26"/>
    <mergeCell ref="T24:T26"/>
    <mergeCell ref="A27:A29"/>
    <mergeCell ref="S27:S29"/>
    <mergeCell ref="T27:T29"/>
    <mergeCell ref="A30:A32"/>
    <mergeCell ref="S30:S32"/>
    <mergeCell ref="T30:T32"/>
    <mergeCell ref="A33:A35"/>
    <mergeCell ref="S33:S35"/>
    <mergeCell ref="T33:T35"/>
    <mergeCell ref="A36:A38"/>
    <mergeCell ref="S36:S38"/>
    <mergeCell ref="T36:T38"/>
    <mergeCell ref="A39:A41"/>
    <mergeCell ref="S39:S41"/>
    <mergeCell ref="T39:T41"/>
    <mergeCell ref="A42:A44"/>
    <mergeCell ref="S42:S44"/>
    <mergeCell ref="T42:T44"/>
    <mergeCell ref="A45:A47"/>
    <mergeCell ref="S45:S47"/>
    <mergeCell ref="T45:T47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5"/>
  <sheetViews>
    <sheetView showGridLines="0" tabSelected="1" workbookViewId="0">
      <pane ySplit="4" topLeftCell="A47" activePane="bottomLeft" state="frozen"/>
      <selection pane="bottomLeft" activeCell="AA66" sqref="AA66"/>
    </sheetView>
  </sheetViews>
  <sheetFormatPr defaultRowHeight="15" x14ac:dyDescent="0.25"/>
  <cols>
    <col min="1" max="1" width="9.7109375" style="1" customWidth="1"/>
    <col min="2" max="2" width="11.140625" style="1" customWidth="1"/>
    <col min="3" max="16" width="7.28515625" style="1" customWidth="1"/>
    <col min="17" max="18" width="4.85546875" style="1" hidden="1" customWidth="1"/>
    <col min="19" max="20" width="7.7109375" style="1" customWidth="1"/>
    <col min="21" max="22" width="9.140625" style="1"/>
    <col min="23" max="46" width="9.140625" style="1" customWidth="1"/>
    <col min="47" max="47" width="10.7109375" style="1" customWidth="1"/>
    <col min="48" max="50" width="9.140625" style="47"/>
    <col min="51" max="52" width="10.85546875" style="47" customWidth="1"/>
    <col min="53" max="53" width="9.7109375" style="47" customWidth="1"/>
    <col min="54" max="54" width="11.28515625" style="47" customWidth="1"/>
    <col min="55" max="57" width="9.140625" style="47"/>
    <col min="58" max="16384" width="9.140625" style="1"/>
  </cols>
  <sheetData>
    <row r="1" spans="1:60" ht="15" customHeight="1" x14ac:dyDescent="0.25">
      <c r="A1" s="64" t="s">
        <v>12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AU1" s="13"/>
      <c r="AV1" s="43"/>
      <c r="AW1" s="43"/>
      <c r="AX1" s="43"/>
      <c r="AY1" s="43"/>
      <c r="AZ1" s="43"/>
      <c r="BA1" s="43"/>
      <c r="BB1" s="43"/>
      <c r="BC1" s="43"/>
      <c r="BD1" s="43"/>
      <c r="BE1" s="44"/>
    </row>
    <row r="2" spans="1:60" ht="9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AU2" s="17"/>
      <c r="AV2" s="18"/>
      <c r="AW2" s="18"/>
      <c r="AX2" s="18"/>
      <c r="AY2" s="18"/>
      <c r="AZ2" s="18"/>
      <c r="BA2" s="18"/>
      <c r="BB2" s="18"/>
      <c r="BC2" s="18"/>
      <c r="BD2" s="18"/>
      <c r="BE2" s="45"/>
    </row>
    <row r="3" spans="1:60" ht="22.5" customHeight="1" thickBot="1" x14ac:dyDescent="0.35">
      <c r="A3" s="91" t="s">
        <v>43</v>
      </c>
      <c r="B3" s="92"/>
      <c r="C3" s="65" t="s">
        <v>12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AU3" s="17"/>
      <c r="AV3" s="60" t="s">
        <v>32</v>
      </c>
      <c r="AW3" s="61" t="s">
        <v>16</v>
      </c>
      <c r="AX3" s="62"/>
      <c r="AY3" s="63"/>
      <c r="AZ3" s="61" t="s">
        <v>17</v>
      </c>
      <c r="BA3" s="62"/>
      <c r="BB3" s="63"/>
      <c r="BC3" s="54" t="s">
        <v>35</v>
      </c>
      <c r="BD3" s="18"/>
      <c r="BE3" s="45"/>
    </row>
    <row r="4" spans="1:60" ht="17.25" customHeight="1" thickBot="1" x14ac:dyDescent="0.35">
      <c r="A4" s="91" t="s">
        <v>44</v>
      </c>
      <c r="B4" s="92"/>
      <c r="C4" s="56" t="s">
        <v>0</v>
      </c>
      <c r="D4" s="57"/>
      <c r="E4" s="57" t="s">
        <v>1</v>
      </c>
      <c r="F4" s="57"/>
      <c r="G4" s="57" t="s">
        <v>2</v>
      </c>
      <c r="H4" s="57"/>
      <c r="I4" s="57" t="s">
        <v>3</v>
      </c>
      <c r="J4" s="57"/>
      <c r="K4" s="57" t="s">
        <v>4</v>
      </c>
      <c r="L4" s="57"/>
      <c r="M4" s="57" t="s">
        <v>5</v>
      </c>
      <c r="N4" s="57"/>
      <c r="O4" s="57" t="s">
        <v>6</v>
      </c>
      <c r="P4" s="66"/>
      <c r="Q4" s="58" t="s">
        <v>9</v>
      </c>
      <c r="R4" s="59"/>
      <c r="S4" s="58" t="s">
        <v>9</v>
      </c>
      <c r="T4" s="59"/>
      <c r="AU4" s="17"/>
      <c r="AV4" s="60"/>
      <c r="AW4" s="53" t="s">
        <v>40</v>
      </c>
      <c r="AX4" s="53" t="s">
        <v>33</v>
      </c>
      <c r="AY4" s="53" t="s">
        <v>34</v>
      </c>
      <c r="AZ4" s="53" t="s">
        <v>40</v>
      </c>
      <c r="BA4" s="53" t="s">
        <v>33</v>
      </c>
      <c r="BB4" s="53" t="s">
        <v>34</v>
      </c>
      <c r="BC4" s="55"/>
      <c r="BD4" s="18"/>
      <c r="BE4" s="45"/>
    </row>
    <row r="5" spans="1:60" ht="15.75" customHeight="1" thickBot="1" x14ac:dyDescent="0.3">
      <c r="A5" s="9" t="s">
        <v>13</v>
      </c>
      <c r="B5" s="10" t="s">
        <v>14</v>
      </c>
      <c r="C5" s="3" t="s">
        <v>7</v>
      </c>
      <c r="D5" s="4" t="s">
        <v>8</v>
      </c>
      <c r="E5" s="3" t="s">
        <v>7</v>
      </c>
      <c r="F5" s="4" t="s">
        <v>8</v>
      </c>
      <c r="G5" s="3" t="s">
        <v>7</v>
      </c>
      <c r="H5" s="4" t="s">
        <v>8</v>
      </c>
      <c r="I5" s="3" t="s">
        <v>7</v>
      </c>
      <c r="J5" s="4" t="s">
        <v>8</v>
      </c>
      <c r="K5" s="3" t="s">
        <v>7</v>
      </c>
      <c r="L5" s="4" t="s">
        <v>8</v>
      </c>
      <c r="M5" s="3" t="s">
        <v>7</v>
      </c>
      <c r="N5" s="4" t="s">
        <v>8</v>
      </c>
      <c r="O5" s="3" t="s">
        <v>7</v>
      </c>
      <c r="P5" s="32" t="s">
        <v>8</v>
      </c>
      <c r="Q5" s="38" t="s">
        <v>7</v>
      </c>
      <c r="R5" s="5" t="s">
        <v>8</v>
      </c>
      <c r="S5" s="38" t="s">
        <v>7</v>
      </c>
      <c r="T5" s="5" t="s">
        <v>8</v>
      </c>
      <c r="AU5" s="17"/>
      <c r="AV5" s="49" t="str">
        <f t="shared" ref="AV5:AV18" si="0">A50</f>
        <v>Q1119</v>
      </c>
      <c r="AW5" s="49">
        <f>+Q11</f>
        <v>0</v>
      </c>
      <c r="AX5" s="49">
        <f>+Q9</f>
        <v>0</v>
      </c>
      <c r="AY5" s="49">
        <f>+Q10</f>
        <v>623</v>
      </c>
      <c r="AZ5" s="49">
        <f>+R11</f>
        <v>0</v>
      </c>
      <c r="BA5" s="49">
        <f>+R9</f>
        <v>0</v>
      </c>
      <c r="BB5" s="50">
        <f>+R10</f>
        <v>0</v>
      </c>
      <c r="BC5" s="51">
        <f>SUM(AX5:BB5)</f>
        <v>623</v>
      </c>
      <c r="BD5" s="18"/>
      <c r="BE5" s="45"/>
    </row>
    <row r="6" spans="1:60" ht="15" customHeight="1" x14ac:dyDescent="0.25">
      <c r="A6" s="69" t="s">
        <v>18</v>
      </c>
      <c r="B6" s="6" t="s">
        <v>10</v>
      </c>
      <c r="C6" s="6">
        <f>135+10</f>
        <v>145</v>
      </c>
      <c r="D6" s="6"/>
      <c r="E6" s="6"/>
      <c r="F6" s="6">
        <v>45</v>
      </c>
      <c r="G6" s="6"/>
      <c r="H6" s="6">
        <v>35</v>
      </c>
      <c r="I6" s="6"/>
      <c r="J6" s="6">
        <v>1</v>
      </c>
      <c r="K6" s="6"/>
      <c r="L6" s="6"/>
      <c r="M6" s="6"/>
      <c r="N6" s="6">
        <f>152+20</f>
        <v>172</v>
      </c>
      <c r="O6" s="6"/>
      <c r="P6" s="33"/>
      <c r="Q6" s="39">
        <f t="shared" ref="Q6:R21" si="1">SUM(C6,E6,G6,I6,K6,M6,O6)</f>
        <v>145</v>
      </c>
      <c r="R6" s="40">
        <f t="shared" si="1"/>
        <v>253</v>
      </c>
      <c r="S6" s="72">
        <f>+Q6+Q7+Q8</f>
        <v>146</v>
      </c>
      <c r="T6" s="75">
        <f>+R6+R7+R8</f>
        <v>278</v>
      </c>
      <c r="AU6" s="17"/>
      <c r="AV6" s="51" t="str">
        <f t="shared" si="0"/>
        <v>Q1259</v>
      </c>
      <c r="AW6" s="51">
        <f>+Q14</f>
        <v>0</v>
      </c>
      <c r="AX6" s="51">
        <f>+Q12</f>
        <v>0</v>
      </c>
      <c r="AY6" s="51">
        <f>+Q13</f>
        <v>197</v>
      </c>
      <c r="AZ6" s="51">
        <f>+R14</f>
        <v>0</v>
      </c>
      <c r="BA6" s="51">
        <f>+R12</f>
        <v>178</v>
      </c>
      <c r="BB6" s="52">
        <f>+R13</f>
        <v>215</v>
      </c>
      <c r="BC6" s="51">
        <f t="shared" ref="BC6:BC18" si="2">SUM(AX6:BB6)</f>
        <v>590</v>
      </c>
      <c r="BD6" s="18"/>
      <c r="BE6" s="45"/>
    </row>
    <row r="7" spans="1:60" ht="15" customHeight="1" x14ac:dyDescent="0.25">
      <c r="A7" s="70"/>
      <c r="B7" s="23" t="s">
        <v>11</v>
      </c>
      <c r="C7" s="23">
        <v>1</v>
      </c>
      <c r="D7" s="23"/>
      <c r="E7" s="23"/>
      <c r="F7" s="23">
        <v>5</v>
      </c>
      <c r="G7" s="23"/>
      <c r="H7" s="23"/>
      <c r="I7" s="23"/>
      <c r="J7" s="23"/>
      <c r="K7" s="23"/>
      <c r="L7" s="23"/>
      <c r="M7" s="23"/>
      <c r="N7" s="23">
        <v>20</v>
      </c>
      <c r="O7" s="23"/>
      <c r="P7" s="34"/>
      <c r="Q7" s="41">
        <f t="shared" si="1"/>
        <v>1</v>
      </c>
      <c r="R7" s="11">
        <f t="shared" si="1"/>
        <v>25</v>
      </c>
      <c r="S7" s="73"/>
      <c r="T7" s="76"/>
      <c r="AU7" s="17"/>
      <c r="AV7" s="51" t="str">
        <f t="shared" si="0"/>
        <v>Q1306</v>
      </c>
      <c r="AW7" s="51">
        <f>+Q17</f>
        <v>0</v>
      </c>
      <c r="AX7" s="51">
        <f>+Q15</f>
        <v>0</v>
      </c>
      <c r="AY7" s="51">
        <f>+Q16</f>
        <v>0</v>
      </c>
      <c r="AZ7" s="51">
        <f>+R17</f>
        <v>0</v>
      </c>
      <c r="BA7" s="51">
        <f>+R15</f>
        <v>0</v>
      </c>
      <c r="BB7" s="52">
        <f>+R16</f>
        <v>0</v>
      </c>
      <c r="BC7" s="51">
        <f t="shared" si="2"/>
        <v>0</v>
      </c>
      <c r="BD7" s="18"/>
      <c r="BE7" s="45"/>
    </row>
    <row r="8" spans="1:60" ht="15" customHeight="1" thickBot="1" x14ac:dyDescent="0.3">
      <c r="A8" s="71"/>
      <c r="B8" s="28" t="s">
        <v>39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35"/>
      <c r="Q8" s="41">
        <f t="shared" si="1"/>
        <v>0</v>
      </c>
      <c r="R8" s="11">
        <f t="shared" si="1"/>
        <v>0</v>
      </c>
      <c r="S8" s="74"/>
      <c r="T8" s="77"/>
      <c r="AU8" s="17"/>
      <c r="AV8" s="51" t="str">
        <f t="shared" si="0"/>
        <v>Q1352</v>
      </c>
      <c r="AW8" s="51">
        <f>+Q20</f>
        <v>0</v>
      </c>
      <c r="AX8" s="51">
        <f>+Q18</f>
        <v>0</v>
      </c>
      <c r="AY8" s="51">
        <f>+Q19</f>
        <v>0</v>
      </c>
      <c r="AZ8" s="51">
        <f>+R20</f>
        <v>469</v>
      </c>
      <c r="BA8" s="51">
        <f>+R18</f>
        <v>1</v>
      </c>
      <c r="BB8" s="52">
        <f>+R19</f>
        <v>386</v>
      </c>
      <c r="BC8" s="51">
        <f t="shared" si="2"/>
        <v>856</v>
      </c>
      <c r="BD8" s="18"/>
      <c r="BE8" s="45"/>
    </row>
    <row r="9" spans="1:60" ht="15" customHeight="1" x14ac:dyDescent="0.25">
      <c r="A9" s="78" t="s">
        <v>19</v>
      </c>
      <c r="B9" s="6" t="s">
        <v>10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6"/>
      <c r="Q9" s="41">
        <f t="shared" si="1"/>
        <v>0</v>
      </c>
      <c r="R9" s="11">
        <f t="shared" si="1"/>
        <v>0</v>
      </c>
      <c r="S9" s="72">
        <f t="shared" ref="S9:T9" si="3">+Q9+Q10+Q11</f>
        <v>623</v>
      </c>
      <c r="T9" s="75">
        <f t="shared" si="3"/>
        <v>0</v>
      </c>
      <c r="AU9" s="17"/>
      <c r="AV9" s="51" t="str">
        <f t="shared" si="0"/>
        <v>Q1382</v>
      </c>
      <c r="AW9" s="51">
        <f>+Q23</f>
        <v>0</v>
      </c>
      <c r="AX9" s="51">
        <f>+Q21</f>
        <v>76</v>
      </c>
      <c r="AY9" s="51">
        <f>+Q22</f>
        <v>388</v>
      </c>
      <c r="AZ9" s="51">
        <f>+R23</f>
        <v>0</v>
      </c>
      <c r="BA9" s="51">
        <f>+R21</f>
        <v>0</v>
      </c>
      <c r="BB9" s="52">
        <f>+R22</f>
        <v>0</v>
      </c>
      <c r="BC9" s="51">
        <f t="shared" si="2"/>
        <v>464</v>
      </c>
      <c r="BD9" s="18"/>
      <c r="BE9" s="45"/>
    </row>
    <row r="10" spans="1:60" ht="15" customHeight="1" x14ac:dyDescent="0.25">
      <c r="A10" s="70"/>
      <c r="B10" s="23" t="s">
        <v>11</v>
      </c>
      <c r="C10" s="23">
        <v>109</v>
      </c>
      <c r="D10" s="23"/>
      <c r="E10" s="23"/>
      <c r="F10" s="23"/>
      <c r="G10" s="23">
        <v>277</v>
      </c>
      <c r="H10" s="23"/>
      <c r="I10" s="23"/>
      <c r="J10" s="23"/>
      <c r="K10" s="23"/>
      <c r="L10" s="23"/>
      <c r="M10" s="23"/>
      <c r="N10" s="23"/>
      <c r="O10" s="23">
        <v>237</v>
      </c>
      <c r="P10" s="34"/>
      <c r="Q10" s="41">
        <f t="shared" si="1"/>
        <v>623</v>
      </c>
      <c r="R10" s="11">
        <f t="shared" si="1"/>
        <v>0</v>
      </c>
      <c r="S10" s="73"/>
      <c r="T10" s="76"/>
      <c r="AU10" s="17"/>
      <c r="AV10" s="51" t="str">
        <f t="shared" si="0"/>
        <v>Q1392</v>
      </c>
      <c r="AW10" s="51">
        <f>+Q26</f>
        <v>0</v>
      </c>
      <c r="AX10" s="51">
        <f>+Q24</f>
        <v>25</v>
      </c>
      <c r="AY10" s="51">
        <f>+Q25</f>
        <v>958</v>
      </c>
      <c r="AZ10" s="51">
        <f>+R26</f>
        <v>0</v>
      </c>
      <c r="BA10" s="51">
        <f>+R24</f>
        <v>0</v>
      </c>
      <c r="BB10" s="52">
        <f>+R25</f>
        <v>0</v>
      </c>
      <c r="BC10" s="51">
        <f t="shared" si="2"/>
        <v>983</v>
      </c>
      <c r="BD10" s="18"/>
      <c r="BE10" s="45"/>
    </row>
    <row r="11" spans="1:60" ht="15" customHeight="1" thickBot="1" x14ac:dyDescent="0.3">
      <c r="A11" s="71"/>
      <c r="B11" s="28" t="s">
        <v>39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5"/>
      <c r="Q11" s="41">
        <f>SUM(C11,E11,G11,I11,K11,M11,O11)</f>
        <v>0</v>
      </c>
      <c r="R11" s="11">
        <f t="shared" si="1"/>
        <v>0</v>
      </c>
      <c r="S11" s="74"/>
      <c r="T11" s="77"/>
      <c r="AU11" s="17"/>
      <c r="AV11" s="51" t="str">
        <f t="shared" si="0"/>
        <v>Q1239</v>
      </c>
      <c r="AW11" s="51">
        <f>+Q32</f>
        <v>0</v>
      </c>
      <c r="AX11" s="51">
        <f>+Q30</f>
        <v>0</v>
      </c>
      <c r="AY11" s="51">
        <f>+Q31</f>
        <v>1157</v>
      </c>
      <c r="AZ11" s="51">
        <f>+R32</f>
        <v>0</v>
      </c>
      <c r="BA11" s="51">
        <f>+R30</f>
        <v>0</v>
      </c>
      <c r="BB11" s="52">
        <f>+R31</f>
        <v>0</v>
      </c>
      <c r="BC11" s="51">
        <f t="shared" si="2"/>
        <v>1157</v>
      </c>
      <c r="BD11" s="18"/>
      <c r="BE11" s="45"/>
    </row>
    <row r="12" spans="1:60" ht="15" customHeight="1" x14ac:dyDescent="0.25">
      <c r="A12" s="78" t="s">
        <v>20</v>
      </c>
      <c r="B12" s="6" t="s">
        <v>10</v>
      </c>
      <c r="C12" s="2"/>
      <c r="D12" s="2"/>
      <c r="E12" s="2"/>
      <c r="F12" s="2"/>
      <c r="G12" s="2"/>
      <c r="H12" s="2"/>
      <c r="I12" s="2"/>
      <c r="J12" s="2">
        <v>172</v>
      </c>
      <c r="K12" s="2"/>
      <c r="L12" s="2">
        <v>6</v>
      </c>
      <c r="M12" s="2"/>
      <c r="N12" s="2"/>
      <c r="O12" s="2"/>
      <c r="P12" s="36"/>
      <c r="Q12" s="41">
        <f t="shared" si="1"/>
        <v>0</v>
      </c>
      <c r="R12" s="11">
        <f t="shared" si="1"/>
        <v>178</v>
      </c>
      <c r="S12" s="72">
        <f t="shared" ref="S12:T12" si="4">+Q12+Q13+Q14</f>
        <v>197</v>
      </c>
      <c r="T12" s="75">
        <f t="shared" si="4"/>
        <v>393</v>
      </c>
      <c r="AU12" s="17"/>
      <c r="AV12" s="51" t="str">
        <f t="shared" si="0"/>
        <v>Q3155</v>
      </c>
      <c r="AW12" s="51">
        <f>+Q8</f>
        <v>0</v>
      </c>
      <c r="AX12" s="51">
        <f>+Q6</f>
        <v>145</v>
      </c>
      <c r="AY12" s="51">
        <f>+Q7</f>
        <v>1</v>
      </c>
      <c r="AZ12" s="51">
        <f>+R8</f>
        <v>0</v>
      </c>
      <c r="BA12" s="51">
        <f>+R6</f>
        <v>253</v>
      </c>
      <c r="BB12" s="52">
        <f>+R7</f>
        <v>25</v>
      </c>
      <c r="BC12" s="51">
        <f t="shared" si="2"/>
        <v>424</v>
      </c>
      <c r="BD12" s="18"/>
      <c r="BE12" s="45"/>
    </row>
    <row r="13" spans="1:60" ht="15" customHeight="1" x14ac:dyDescent="0.25">
      <c r="A13" s="70"/>
      <c r="B13" s="23" t="s">
        <v>11</v>
      </c>
      <c r="C13" s="23"/>
      <c r="D13" s="23"/>
      <c r="E13" s="23"/>
      <c r="F13" s="23"/>
      <c r="G13" s="23"/>
      <c r="H13" s="23"/>
      <c r="I13" s="23"/>
      <c r="J13" s="23"/>
      <c r="K13" s="23">
        <v>197</v>
      </c>
      <c r="L13" s="23"/>
      <c r="M13" s="23"/>
      <c r="N13" s="23">
        <f>209+6</f>
        <v>215</v>
      </c>
      <c r="O13" s="23"/>
      <c r="P13" s="34"/>
      <c r="Q13" s="41">
        <f t="shared" si="1"/>
        <v>197</v>
      </c>
      <c r="R13" s="11">
        <f t="shared" si="1"/>
        <v>215</v>
      </c>
      <c r="S13" s="73"/>
      <c r="T13" s="76"/>
      <c r="AU13" s="17"/>
      <c r="AV13" s="51" t="str">
        <f t="shared" si="0"/>
        <v>Q3761</v>
      </c>
      <c r="AW13" s="51">
        <f>+Q29</f>
        <v>0</v>
      </c>
      <c r="AX13" s="51">
        <f>+Q27</f>
        <v>853</v>
      </c>
      <c r="AY13" s="51">
        <f>+Q28</f>
        <v>28</v>
      </c>
      <c r="AZ13" s="51">
        <f>+R29</f>
        <v>565</v>
      </c>
      <c r="BA13" s="51">
        <f>+R27</f>
        <v>71</v>
      </c>
      <c r="BB13" s="52">
        <f>+R28</f>
        <v>31</v>
      </c>
      <c r="BC13" s="51">
        <f t="shared" si="2"/>
        <v>1548</v>
      </c>
      <c r="BD13" s="18"/>
      <c r="BE13" s="45"/>
    </row>
    <row r="14" spans="1:60" ht="15" customHeight="1" thickBot="1" x14ac:dyDescent="0.3">
      <c r="A14" s="71"/>
      <c r="B14" s="28" t="s">
        <v>39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5"/>
      <c r="Q14" s="41">
        <f t="shared" si="1"/>
        <v>0</v>
      </c>
      <c r="R14" s="11">
        <f t="shared" si="1"/>
        <v>0</v>
      </c>
      <c r="S14" s="74"/>
      <c r="T14" s="77"/>
      <c r="AU14" s="17"/>
      <c r="AV14" s="51" t="str">
        <f t="shared" si="0"/>
        <v>Q3699</v>
      </c>
      <c r="AW14" s="51">
        <f>+Q38</f>
        <v>0</v>
      </c>
      <c r="AX14" s="51">
        <f>+Q33</f>
        <v>926</v>
      </c>
      <c r="AY14" s="51">
        <f>+Q34</f>
        <v>141</v>
      </c>
      <c r="AZ14" s="51">
        <f>+R35</f>
        <v>0</v>
      </c>
      <c r="BA14" s="51">
        <f>+R33</f>
        <v>0</v>
      </c>
      <c r="BB14" s="52">
        <f>+R34</f>
        <v>0</v>
      </c>
      <c r="BC14" s="51">
        <f t="shared" si="2"/>
        <v>1067</v>
      </c>
      <c r="BD14" s="18"/>
      <c r="BE14" s="45"/>
    </row>
    <row r="15" spans="1:60" ht="15" customHeight="1" x14ac:dyDescent="0.25">
      <c r="A15" s="79" t="s">
        <v>21</v>
      </c>
      <c r="B15" s="6" t="s">
        <v>10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36"/>
      <c r="Q15" s="41">
        <f t="shared" si="1"/>
        <v>0</v>
      </c>
      <c r="R15" s="11">
        <f t="shared" si="1"/>
        <v>0</v>
      </c>
      <c r="S15" s="72">
        <f t="shared" ref="S15:T15" si="5">+Q15+Q16+Q17</f>
        <v>0</v>
      </c>
      <c r="T15" s="75">
        <f t="shared" si="5"/>
        <v>0</v>
      </c>
      <c r="AU15" s="17"/>
      <c r="AV15" s="51" t="str">
        <f t="shared" si="0"/>
        <v>Q3448</v>
      </c>
      <c r="AW15" s="51">
        <f>+Q38</f>
        <v>0</v>
      </c>
      <c r="AX15" s="51">
        <f>+Q36</f>
        <v>743</v>
      </c>
      <c r="AY15" s="51">
        <f>+Q37</f>
        <v>16</v>
      </c>
      <c r="AZ15" s="51">
        <f>+R41</f>
        <v>0</v>
      </c>
      <c r="BA15" s="51">
        <f>+R36</f>
        <v>0</v>
      </c>
      <c r="BB15" s="52">
        <f>+R37</f>
        <v>0</v>
      </c>
      <c r="BC15" s="51">
        <f t="shared" si="2"/>
        <v>759</v>
      </c>
      <c r="BD15" s="18"/>
      <c r="BE15" s="45"/>
      <c r="BH15" s="1">
        <f>1631-791</f>
        <v>840</v>
      </c>
    </row>
    <row r="16" spans="1:60" ht="15" customHeight="1" x14ac:dyDescent="0.25">
      <c r="A16" s="80"/>
      <c r="B16" s="23" t="s">
        <v>11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34"/>
      <c r="Q16" s="41">
        <f t="shared" si="1"/>
        <v>0</v>
      </c>
      <c r="R16" s="11">
        <f t="shared" si="1"/>
        <v>0</v>
      </c>
      <c r="S16" s="73"/>
      <c r="T16" s="76"/>
      <c r="AU16" s="17"/>
      <c r="AV16" s="51" t="str">
        <f t="shared" si="0"/>
        <v>Q3362</v>
      </c>
      <c r="AW16" s="51">
        <f>+Q41</f>
        <v>0</v>
      </c>
      <c r="AX16" s="51">
        <f>+Q39</f>
        <v>295</v>
      </c>
      <c r="AY16" s="51">
        <f>+Q40</f>
        <v>0</v>
      </c>
      <c r="AZ16" s="51">
        <f>+R41</f>
        <v>0</v>
      </c>
      <c r="BA16" s="51">
        <f>+R39</f>
        <v>292</v>
      </c>
      <c r="BB16" s="52">
        <f>+R40</f>
        <v>62</v>
      </c>
      <c r="BC16" s="51">
        <f t="shared" si="2"/>
        <v>649</v>
      </c>
      <c r="BD16" s="18"/>
      <c r="BE16" s="45"/>
    </row>
    <row r="17" spans="1:57" ht="15" customHeight="1" thickBot="1" x14ac:dyDescent="0.3">
      <c r="A17" s="81"/>
      <c r="B17" s="28" t="s">
        <v>39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5"/>
      <c r="Q17" s="41">
        <f t="shared" si="1"/>
        <v>0</v>
      </c>
      <c r="R17" s="11">
        <f t="shared" si="1"/>
        <v>0</v>
      </c>
      <c r="S17" s="74"/>
      <c r="T17" s="77"/>
      <c r="AU17" s="17"/>
      <c r="AV17" s="51" t="str">
        <f t="shared" si="0"/>
        <v>Q3802</v>
      </c>
      <c r="AW17" s="51">
        <f>+Q44</f>
        <v>0</v>
      </c>
      <c r="AX17" s="51">
        <f>+Q42</f>
        <v>736</v>
      </c>
      <c r="AY17" s="51">
        <f>+Q43</f>
        <v>918</v>
      </c>
      <c r="AZ17" s="51">
        <f>+R44</f>
        <v>559</v>
      </c>
      <c r="BA17" s="51">
        <f>+R42</f>
        <v>27</v>
      </c>
      <c r="BB17" s="52">
        <f>+R43</f>
        <v>39</v>
      </c>
      <c r="BC17" s="51">
        <f t="shared" si="2"/>
        <v>2279</v>
      </c>
      <c r="BD17" s="18"/>
      <c r="BE17" s="45"/>
    </row>
    <row r="18" spans="1:57" ht="15" customHeight="1" x14ac:dyDescent="0.25">
      <c r="A18" s="82" t="s">
        <v>22</v>
      </c>
      <c r="B18" s="6" t="s">
        <v>10</v>
      </c>
      <c r="C18" s="2"/>
      <c r="D18" s="2"/>
      <c r="E18" s="2"/>
      <c r="F18" s="2"/>
      <c r="G18" s="2"/>
      <c r="H18" s="2">
        <v>1</v>
      </c>
      <c r="I18" s="2"/>
      <c r="J18" s="2"/>
      <c r="K18" s="2"/>
      <c r="L18" s="2"/>
      <c r="M18" s="2"/>
      <c r="N18" s="2"/>
      <c r="O18" s="2"/>
      <c r="P18" s="36"/>
      <c r="Q18" s="41">
        <f t="shared" si="1"/>
        <v>0</v>
      </c>
      <c r="R18" s="11">
        <f t="shared" si="1"/>
        <v>1</v>
      </c>
      <c r="S18" s="72">
        <f t="shared" ref="S18:T18" si="6">+Q18+Q19+Q20</f>
        <v>0</v>
      </c>
      <c r="T18" s="75">
        <f t="shared" si="6"/>
        <v>856</v>
      </c>
      <c r="AU18" s="17"/>
      <c r="AV18" s="51" t="str">
        <f t="shared" si="0"/>
        <v>Q3718</v>
      </c>
      <c r="AW18" s="51">
        <f>+Q47</f>
        <v>0</v>
      </c>
      <c r="AX18" s="51">
        <f>+Q45</f>
        <v>905</v>
      </c>
      <c r="AY18" s="51">
        <f>+Q46</f>
        <v>556</v>
      </c>
      <c r="AZ18" s="51">
        <f>+R47</f>
        <v>0</v>
      </c>
      <c r="BA18" s="51">
        <f>+R45</f>
        <v>0</v>
      </c>
      <c r="BB18" s="52">
        <f>+R46</f>
        <v>0</v>
      </c>
      <c r="BC18" s="51">
        <f t="shared" si="2"/>
        <v>1461</v>
      </c>
      <c r="BD18" s="18"/>
      <c r="BE18" s="45"/>
    </row>
    <row r="19" spans="1:57" ht="15" customHeight="1" x14ac:dyDescent="0.25">
      <c r="A19" s="83"/>
      <c r="B19" s="23" t="s">
        <v>11</v>
      </c>
      <c r="C19" s="23"/>
      <c r="D19" s="23">
        <v>40</v>
      </c>
      <c r="E19" s="23"/>
      <c r="F19" s="23">
        <v>47</v>
      </c>
      <c r="G19" s="23"/>
      <c r="H19" s="23">
        <v>49</v>
      </c>
      <c r="I19" s="23"/>
      <c r="J19" s="23">
        <v>250</v>
      </c>
      <c r="K19" s="23"/>
      <c r="L19" s="23"/>
      <c r="M19" s="23"/>
      <c r="N19" s="23"/>
      <c r="O19" s="23"/>
      <c r="P19" s="34"/>
      <c r="Q19" s="41">
        <f t="shared" si="1"/>
        <v>0</v>
      </c>
      <c r="R19" s="11">
        <f t="shared" si="1"/>
        <v>386</v>
      </c>
      <c r="S19" s="73"/>
      <c r="T19" s="76"/>
      <c r="AU19" s="17"/>
      <c r="AV19" s="18"/>
      <c r="AW19" s="18"/>
      <c r="AX19" s="18"/>
      <c r="AY19" s="18"/>
      <c r="AZ19" s="18"/>
      <c r="BA19" s="18"/>
      <c r="BB19" s="18"/>
      <c r="BC19" s="18"/>
      <c r="BD19" s="18"/>
      <c r="BE19" s="45"/>
    </row>
    <row r="20" spans="1:57" ht="15" customHeight="1" thickBot="1" x14ac:dyDescent="0.3">
      <c r="A20" s="84"/>
      <c r="B20" s="28" t="s">
        <v>39</v>
      </c>
      <c r="C20" s="29"/>
      <c r="D20" s="29">
        <v>469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35"/>
      <c r="Q20" s="41">
        <f t="shared" si="1"/>
        <v>0</v>
      </c>
      <c r="R20" s="11">
        <f t="shared" si="1"/>
        <v>469</v>
      </c>
      <c r="S20" s="74"/>
      <c r="T20" s="77"/>
      <c r="AU20" s="17"/>
      <c r="AV20" s="18"/>
      <c r="AW20" s="18"/>
      <c r="AX20" s="18"/>
      <c r="AY20" s="18"/>
      <c r="AZ20" s="18"/>
      <c r="BA20" s="18"/>
      <c r="BB20" s="18"/>
      <c r="BC20" s="18"/>
      <c r="BD20" s="18"/>
      <c r="BE20" s="45"/>
    </row>
    <row r="21" spans="1:57" ht="15" customHeight="1" x14ac:dyDescent="0.25">
      <c r="A21" s="78" t="s">
        <v>23</v>
      </c>
      <c r="B21" s="6" t="s">
        <v>10</v>
      </c>
      <c r="C21" s="2"/>
      <c r="D21" s="2"/>
      <c r="E21" s="2">
        <v>38</v>
      </c>
      <c r="F21" s="2"/>
      <c r="G21" s="2">
        <v>38</v>
      </c>
      <c r="H21" s="2"/>
      <c r="I21" s="2"/>
      <c r="J21" s="2"/>
      <c r="K21" s="2"/>
      <c r="L21" s="2"/>
      <c r="M21" s="2"/>
      <c r="N21" s="2"/>
      <c r="O21" s="2"/>
      <c r="P21" s="36"/>
      <c r="Q21" s="41">
        <f t="shared" si="1"/>
        <v>76</v>
      </c>
      <c r="R21" s="11">
        <f t="shared" si="1"/>
        <v>0</v>
      </c>
      <c r="S21" s="72">
        <f t="shared" ref="S21:T21" si="7">+Q21+Q22+Q23</f>
        <v>464</v>
      </c>
      <c r="T21" s="75">
        <f t="shared" si="7"/>
        <v>0</v>
      </c>
      <c r="AU21" s="17"/>
      <c r="AV21" s="18"/>
      <c r="AW21" s="18"/>
      <c r="AX21" s="18"/>
      <c r="AY21" s="18"/>
      <c r="AZ21" s="18"/>
      <c r="BA21" s="18"/>
      <c r="BB21" s="18"/>
      <c r="BC21" s="18"/>
      <c r="BD21" s="18"/>
      <c r="BE21" s="45"/>
    </row>
    <row r="22" spans="1:57" ht="15" customHeight="1" x14ac:dyDescent="0.25">
      <c r="A22" s="70"/>
      <c r="B22" s="23" t="s">
        <v>11</v>
      </c>
      <c r="C22" s="23"/>
      <c r="D22" s="23"/>
      <c r="E22" s="23"/>
      <c r="F22" s="23"/>
      <c r="G22" s="23"/>
      <c r="H22" s="23"/>
      <c r="I22" s="23">
        <v>126</v>
      </c>
      <c r="J22" s="23"/>
      <c r="K22" s="23">
        <v>165</v>
      </c>
      <c r="L22" s="23"/>
      <c r="M22" s="23">
        <v>97</v>
      </c>
      <c r="N22" s="23"/>
      <c r="O22" s="23"/>
      <c r="P22" s="34"/>
      <c r="Q22" s="41">
        <f t="shared" ref="Q22:R46" si="8">SUM(C22,E22,G22,I22,K22,M22,O22)</f>
        <v>388</v>
      </c>
      <c r="R22" s="11">
        <f t="shared" si="8"/>
        <v>0</v>
      </c>
      <c r="S22" s="73"/>
      <c r="T22" s="76"/>
      <c r="AU22" s="17"/>
      <c r="AV22" s="18"/>
      <c r="AW22" s="18"/>
      <c r="AX22" s="18"/>
      <c r="AY22" s="18"/>
      <c r="AZ22" s="18"/>
      <c r="BA22" s="18"/>
      <c r="BB22" s="18"/>
      <c r="BC22" s="18"/>
      <c r="BD22" s="18"/>
      <c r="BE22" s="45"/>
    </row>
    <row r="23" spans="1:57" ht="15" customHeight="1" thickBot="1" x14ac:dyDescent="0.3">
      <c r="A23" s="71"/>
      <c r="B23" s="28" t="s">
        <v>39</v>
      </c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35"/>
      <c r="Q23" s="41">
        <f t="shared" si="8"/>
        <v>0</v>
      </c>
      <c r="R23" s="11">
        <f t="shared" si="8"/>
        <v>0</v>
      </c>
      <c r="S23" s="74"/>
      <c r="T23" s="77"/>
      <c r="AU23" s="17"/>
      <c r="AV23" s="18"/>
      <c r="AW23" s="18"/>
      <c r="AX23" s="18"/>
      <c r="AY23" s="18"/>
      <c r="AZ23" s="18"/>
      <c r="BA23" s="18"/>
      <c r="BB23" s="18"/>
      <c r="BC23" s="18"/>
      <c r="BD23" s="18"/>
      <c r="BE23" s="45"/>
    </row>
    <row r="24" spans="1:57" ht="15" customHeight="1" x14ac:dyDescent="0.25">
      <c r="A24" s="78" t="s">
        <v>24</v>
      </c>
      <c r="B24" s="6" t="s">
        <v>10</v>
      </c>
      <c r="C24" s="2"/>
      <c r="D24" s="2"/>
      <c r="E24" s="2">
        <v>25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36"/>
      <c r="Q24" s="41">
        <f t="shared" si="8"/>
        <v>25</v>
      </c>
      <c r="R24" s="11">
        <f t="shared" si="8"/>
        <v>0</v>
      </c>
      <c r="S24" s="72">
        <f t="shared" ref="S24:T24" si="9">+Q24+Q25+Q26</f>
        <v>983</v>
      </c>
      <c r="T24" s="75">
        <f t="shared" si="9"/>
        <v>0</v>
      </c>
      <c r="AU24" s="17"/>
      <c r="AV24" s="18"/>
      <c r="AW24" s="18"/>
      <c r="AX24" s="18"/>
      <c r="AY24" s="18"/>
      <c r="AZ24" s="18"/>
      <c r="BA24" s="18"/>
      <c r="BB24" s="18"/>
      <c r="BC24" s="18"/>
      <c r="BD24" s="18"/>
      <c r="BE24" s="45"/>
    </row>
    <row r="25" spans="1:57" ht="15" customHeight="1" thickBot="1" x14ac:dyDescent="0.3">
      <c r="A25" s="70"/>
      <c r="B25" s="23" t="s">
        <v>11</v>
      </c>
      <c r="C25" s="23">
        <v>177</v>
      </c>
      <c r="D25" s="23"/>
      <c r="E25" s="23">
        <v>33</v>
      </c>
      <c r="F25" s="23"/>
      <c r="G25" s="23">
        <v>86</v>
      </c>
      <c r="H25" s="23"/>
      <c r="I25" s="23">
        <v>415</v>
      </c>
      <c r="J25" s="23"/>
      <c r="K25" s="23">
        <v>247</v>
      </c>
      <c r="L25" s="23"/>
      <c r="M25" s="23"/>
      <c r="N25" s="23"/>
      <c r="O25" s="23"/>
      <c r="P25" s="34"/>
      <c r="Q25" s="41">
        <f t="shared" si="8"/>
        <v>958</v>
      </c>
      <c r="R25" s="11">
        <f t="shared" si="8"/>
        <v>0</v>
      </c>
      <c r="S25" s="73"/>
      <c r="T25" s="76"/>
      <c r="AU25" s="17"/>
      <c r="AV25" s="46"/>
      <c r="AW25" s="46"/>
      <c r="AX25" s="46"/>
      <c r="AY25" s="46"/>
      <c r="AZ25" s="46"/>
      <c r="BA25" s="46"/>
      <c r="BB25" s="46"/>
      <c r="BC25" s="46"/>
      <c r="BD25" s="18"/>
      <c r="BE25" s="45"/>
    </row>
    <row r="26" spans="1:57" ht="15" customHeight="1" thickBot="1" x14ac:dyDescent="0.3">
      <c r="A26" s="71"/>
      <c r="B26" s="28" t="s">
        <v>39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5"/>
      <c r="Q26" s="41">
        <f t="shared" si="8"/>
        <v>0</v>
      </c>
      <c r="R26" s="11">
        <f t="shared" si="8"/>
        <v>0</v>
      </c>
      <c r="S26" s="74"/>
      <c r="T26" s="77"/>
      <c r="AU26" s="17"/>
      <c r="AV26" s="18"/>
      <c r="AW26" s="18"/>
      <c r="AX26" s="18"/>
      <c r="AY26" s="18"/>
      <c r="AZ26" s="18"/>
      <c r="BA26" s="18"/>
      <c r="BB26" s="18"/>
      <c r="BC26" s="18"/>
      <c r="BD26" s="18"/>
      <c r="BE26" s="45"/>
    </row>
    <row r="27" spans="1:57" ht="15" customHeight="1" x14ac:dyDescent="0.25">
      <c r="A27" s="78" t="s">
        <v>25</v>
      </c>
      <c r="B27" s="6" t="s">
        <v>10</v>
      </c>
      <c r="C27" s="2"/>
      <c r="D27" s="2">
        <v>69</v>
      </c>
      <c r="E27" s="2"/>
      <c r="F27" s="2"/>
      <c r="G27" s="2"/>
      <c r="H27" s="2"/>
      <c r="I27" s="2"/>
      <c r="J27" s="2"/>
      <c r="K27" s="2">
        <v>531</v>
      </c>
      <c r="L27" s="2"/>
      <c r="M27" s="2">
        <v>322</v>
      </c>
      <c r="N27" s="2"/>
      <c r="O27" s="2"/>
      <c r="P27" s="36">
        <v>2</v>
      </c>
      <c r="Q27" s="41">
        <f t="shared" si="8"/>
        <v>853</v>
      </c>
      <c r="R27" s="11">
        <f t="shared" si="8"/>
        <v>71</v>
      </c>
      <c r="S27" s="72">
        <f t="shared" ref="S27:T27" si="10">+Q27+Q28+Q29</f>
        <v>881</v>
      </c>
      <c r="T27" s="75">
        <f t="shared" si="10"/>
        <v>667</v>
      </c>
      <c r="AU27" s="14"/>
      <c r="BD27" s="18"/>
      <c r="BE27" s="45"/>
    </row>
    <row r="28" spans="1:57" ht="15" customHeight="1" x14ac:dyDescent="0.25">
      <c r="A28" s="70"/>
      <c r="B28" s="23" t="s">
        <v>11</v>
      </c>
      <c r="C28" s="23"/>
      <c r="D28" s="23"/>
      <c r="E28" s="23"/>
      <c r="F28" s="23"/>
      <c r="G28" s="23"/>
      <c r="H28" s="23"/>
      <c r="I28" s="23"/>
      <c r="J28" s="23"/>
      <c r="K28" s="23">
        <v>28</v>
      </c>
      <c r="L28" s="23"/>
      <c r="M28" s="23"/>
      <c r="N28" s="23"/>
      <c r="O28" s="23"/>
      <c r="P28" s="34">
        <v>31</v>
      </c>
      <c r="Q28" s="41">
        <f t="shared" si="8"/>
        <v>28</v>
      </c>
      <c r="R28" s="11">
        <f t="shared" si="8"/>
        <v>31</v>
      </c>
      <c r="S28" s="73"/>
      <c r="T28" s="76"/>
      <c r="AU28" s="14"/>
      <c r="BD28" s="18"/>
      <c r="BE28" s="45"/>
    </row>
    <row r="29" spans="1:57" ht="15" customHeight="1" thickBot="1" x14ac:dyDescent="0.3">
      <c r="A29" s="71"/>
      <c r="B29" s="28" t="s">
        <v>39</v>
      </c>
      <c r="C29" s="29"/>
      <c r="D29" s="29">
        <v>565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35"/>
      <c r="Q29" s="41">
        <f t="shared" si="8"/>
        <v>0</v>
      </c>
      <c r="R29" s="11">
        <f t="shared" si="8"/>
        <v>565</v>
      </c>
      <c r="S29" s="74"/>
      <c r="T29" s="77"/>
      <c r="AU29" s="14"/>
      <c r="BD29" s="18"/>
      <c r="BE29" s="45"/>
    </row>
    <row r="30" spans="1:57" ht="15" customHeight="1" x14ac:dyDescent="0.25">
      <c r="A30" s="78" t="s">
        <v>26</v>
      </c>
      <c r="B30" s="6" t="s">
        <v>10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6"/>
      <c r="Q30" s="41">
        <f t="shared" si="8"/>
        <v>0</v>
      </c>
      <c r="R30" s="11">
        <f t="shared" si="8"/>
        <v>0</v>
      </c>
      <c r="S30" s="72">
        <f t="shared" ref="S30:T30" si="11">+Q30+Q31+Q32</f>
        <v>1157</v>
      </c>
      <c r="T30" s="75">
        <f t="shared" si="11"/>
        <v>0</v>
      </c>
      <c r="AU30" s="14"/>
      <c r="BD30" s="18"/>
      <c r="BE30" s="45"/>
    </row>
    <row r="31" spans="1:57" ht="15" customHeight="1" thickBot="1" x14ac:dyDescent="0.3">
      <c r="A31" s="70"/>
      <c r="B31" s="23" t="s">
        <v>11</v>
      </c>
      <c r="C31" s="23"/>
      <c r="D31" s="23"/>
      <c r="E31" s="23">
        <v>38</v>
      </c>
      <c r="F31" s="23"/>
      <c r="G31" s="23"/>
      <c r="H31" s="23"/>
      <c r="I31" s="23"/>
      <c r="J31" s="23"/>
      <c r="K31" s="23">
        <v>406</v>
      </c>
      <c r="L31" s="23"/>
      <c r="M31" s="23">
        <v>287</v>
      </c>
      <c r="N31" s="23"/>
      <c r="O31" s="23">
        <v>426</v>
      </c>
      <c r="P31" s="34"/>
      <c r="Q31" s="41">
        <f t="shared" si="8"/>
        <v>1157</v>
      </c>
      <c r="R31" s="11">
        <f t="shared" si="8"/>
        <v>0</v>
      </c>
      <c r="S31" s="73"/>
      <c r="T31" s="76"/>
      <c r="AU31" s="16"/>
      <c r="BD31" s="46"/>
      <c r="BE31" s="48"/>
    </row>
    <row r="32" spans="1:57" ht="15" customHeight="1" thickBot="1" x14ac:dyDescent="0.3">
      <c r="A32" s="71"/>
      <c r="B32" s="28" t="s">
        <v>39</v>
      </c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35"/>
      <c r="Q32" s="41">
        <f t="shared" si="8"/>
        <v>0</v>
      </c>
      <c r="R32" s="11">
        <f t="shared" si="8"/>
        <v>0</v>
      </c>
      <c r="S32" s="74"/>
      <c r="T32" s="77"/>
      <c r="AU32" s="15"/>
      <c r="BD32" s="18"/>
      <c r="BE32" s="18"/>
    </row>
    <row r="33" spans="1:20" ht="15" customHeight="1" x14ac:dyDescent="0.25">
      <c r="A33" s="78" t="s">
        <v>27</v>
      </c>
      <c r="B33" s="6" t="s">
        <v>10</v>
      </c>
      <c r="C33" s="2">
        <f>132+20</f>
        <v>152</v>
      </c>
      <c r="D33" s="2"/>
      <c r="E33" s="2"/>
      <c r="F33" s="2"/>
      <c r="G33" s="2"/>
      <c r="H33" s="2"/>
      <c r="I33" s="2">
        <v>20</v>
      </c>
      <c r="J33" s="2"/>
      <c r="K33" s="2">
        <v>119</v>
      </c>
      <c r="L33" s="2"/>
      <c r="M33" s="2">
        <f>131+321</f>
        <v>452</v>
      </c>
      <c r="N33" s="2"/>
      <c r="O33" s="2">
        <f>25+158</f>
        <v>183</v>
      </c>
      <c r="P33" s="36"/>
      <c r="Q33" s="41">
        <f t="shared" si="8"/>
        <v>926</v>
      </c>
      <c r="R33" s="11">
        <f t="shared" si="8"/>
        <v>0</v>
      </c>
      <c r="S33" s="72">
        <f t="shared" ref="S33:T33" si="12">+Q33+Q34+Q35</f>
        <v>1067</v>
      </c>
      <c r="T33" s="75">
        <f t="shared" si="12"/>
        <v>0</v>
      </c>
    </row>
    <row r="34" spans="1:20" ht="15" customHeight="1" x14ac:dyDescent="0.25">
      <c r="A34" s="70"/>
      <c r="B34" s="23" t="s">
        <v>11</v>
      </c>
      <c r="C34" s="23"/>
      <c r="D34" s="23"/>
      <c r="E34" s="23"/>
      <c r="F34" s="23"/>
      <c r="G34" s="23"/>
      <c r="H34" s="23"/>
      <c r="I34" s="23">
        <v>80</v>
      </c>
      <c r="J34" s="23"/>
      <c r="K34" s="23">
        <v>61</v>
      </c>
      <c r="L34" s="23"/>
      <c r="M34" s="23"/>
      <c r="N34" s="23"/>
      <c r="O34" s="23"/>
      <c r="P34" s="34"/>
      <c r="Q34" s="41">
        <f t="shared" si="8"/>
        <v>141</v>
      </c>
      <c r="R34" s="11">
        <f t="shared" si="8"/>
        <v>0</v>
      </c>
      <c r="S34" s="73"/>
      <c r="T34" s="76"/>
    </row>
    <row r="35" spans="1:20" ht="15" customHeight="1" thickBot="1" x14ac:dyDescent="0.3">
      <c r="A35" s="71"/>
      <c r="B35" s="28" t="s">
        <v>39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35"/>
      <c r="Q35" s="41">
        <f t="shared" si="8"/>
        <v>0</v>
      </c>
      <c r="R35" s="11">
        <f t="shared" si="8"/>
        <v>0</v>
      </c>
      <c r="S35" s="74"/>
      <c r="T35" s="77"/>
    </row>
    <row r="36" spans="1:20" ht="15" customHeight="1" x14ac:dyDescent="0.25">
      <c r="A36" s="78" t="s">
        <v>28</v>
      </c>
      <c r="B36" s="6" t="s">
        <v>10</v>
      </c>
      <c r="C36" s="2"/>
      <c r="D36" s="2"/>
      <c r="E36" s="2">
        <v>27</v>
      </c>
      <c r="F36" s="2"/>
      <c r="G36" s="2">
        <v>44</v>
      </c>
      <c r="H36" s="2"/>
      <c r="I36" s="2">
        <v>356</v>
      </c>
      <c r="J36" s="2"/>
      <c r="K36" s="2"/>
      <c r="L36" s="2"/>
      <c r="M36" s="2"/>
      <c r="N36" s="2"/>
      <c r="O36" s="2">
        <v>316</v>
      </c>
      <c r="P36" s="36"/>
      <c r="Q36" s="41">
        <f t="shared" si="8"/>
        <v>743</v>
      </c>
      <c r="R36" s="11">
        <f t="shared" si="8"/>
        <v>0</v>
      </c>
      <c r="S36" s="72">
        <f t="shared" ref="S36:T36" si="13">+Q36+Q37+Q38</f>
        <v>759</v>
      </c>
      <c r="T36" s="75">
        <f t="shared" si="13"/>
        <v>0</v>
      </c>
    </row>
    <row r="37" spans="1:20" ht="15" customHeight="1" x14ac:dyDescent="0.25">
      <c r="A37" s="70"/>
      <c r="B37" s="23" t="s">
        <v>11</v>
      </c>
      <c r="C37" s="23"/>
      <c r="D37" s="23"/>
      <c r="E37" s="23"/>
      <c r="F37" s="23"/>
      <c r="G37" s="23">
        <v>16</v>
      </c>
      <c r="H37" s="23"/>
      <c r="I37" s="23"/>
      <c r="J37" s="23"/>
      <c r="K37" s="23"/>
      <c r="L37" s="23"/>
      <c r="M37" s="23"/>
      <c r="N37" s="23"/>
      <c r="O37" s="23"/>
      <c r="P37" s="34"/>
      <c r="Q37" s="41">
        <f t="shared" si="8"/>
        <v>16</v>
      </c>
      <c r="R37" s="11">
        <f t="shared" si="8"/>
        <v>0</v>
      </c>
      <c r="S37" s="73"/>
      <c r="T37" s="76"/>
    </row>
    <row r="38" spans="1:20" ht="15" customHeight="1" thickBot="1" x14ac:dyDescent="0.3">
      <c r="A38" s="71"/>
      <c r="B38" s="28" t="s">
        <v>39</v>
      </c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35"/>
      <c r="Q38" s="41">
        <f t="shared" si="8"/>
        <v>0</v>
      </c>
      <c r="R38" s="11">
        <f t="shared" si="8"/>
        <v>0</v>
      </c>
      <c r="S38" s="74"/>
      <c r="T38" s="77"/>
    </row>
    <row r="39" spans="1:20" ht="15" customHeight="1" x14ac:dyDescent="0.25">
      <c r="A39" s="78" t="s">
        <v>29</v>
      </c>
      <c r="B39" s="6" t="s">
        <v>10</v>
      </c>
      <c r="C39" s="2"/>
      <c r="D39" s="2">
        <v>2</v>
      </c>
      <c r="E39" s="2"/>
      <c r="F39" s="2"/>
      <c r="G39" s="2"/>
      <c r="H39" s="2"/>
      <c r="I39" s="2">
        <v>295</v>
      </c>
      <c r="J39" s="2"/>
      <c r="K39" s="2"/>
      <c r="L39" s="2">
        <v>160</v>
      </c>
      <c r="M39" s="2"/>
      <c r="N39" s="2">
        <v>62</v>
      </c>
      <c r="O39" s="2"/>
      <c r="P39" s="36">
        <v>68</v>
      </c>
      <c r="Q39" s="41">
        <f t="shared" si="8"/>
        <v>295</v>
      </c>
      <c r="R39" s="11">
        <f t="shared" si="8"/>
        <v>292</v>
      </c>
      <c r="S39" s="72">
        <f t="shared" ref="S39:T39" si="14">+Q39+Q40+Q41</f>
        <v>295</v>
      </c>
      <c r="T39" s="75">
        <f t="shared" si="14"/>
        <v>354</v>
      </c>
    </row>
    <row r="40" spans="1:20" ht="15" customHeight="1" x14ac:dyDescent="0.25">
      <c r="A40" s="70"/>
      <c r="B40" s="23" t="s">
        <v>11</v>
      </c>
      <c r="C40" s="23"/>
      <c r="D40" s="23">
        <v>24</v>
      </c>
      <c r="E40" s="23"/>
      <c r="F40" s="23"/>
      <c r="G40" s="23"/>
      <c r="H40" s="23"/>
      <c r="I40" s="23"/>
      <c r="J40" s="23"/>
      <c r="K40" s="23"/>
      <c r="L40" s="23"/>
      <c r="M40" s="23"/>
      <c r="N40" s="23">
        <v>1</v>
      </c>
      <c r="O40" s="23"/>
      <c r="P40" s="34">
        <v>37</v>
      </c>
      <c r="Q40" s="41">
        <f t="shared" si="8"/>
        <v>0</v>
      </c>
      <c r="R40" s="11">
        <f t="shared" si="8"/>
        <v>62</v>
      </c>
      <c r="S40" s="73"/>
      <c r="T40" s="76"/>
    </row>
    <row r="41" spans="1:20" ht="15" customHeight="1" thickBot="1" x14ac:dyDescent="0.3">
      <c r="A41" s="71"/>
      <c r="B41" s="28" t="s">
        <v>39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35"/>
      <c r="Q41" s="41">
        <f t="shared" si="8"/>
        <v>0</v>
      </c>
      <c r="R41" s="11">
        <f t="shared" si="8"/>
        <v>0</v>
      </c>
      <c r="S41" s="74"/>
      <c r="T41" s="77"/>
    </row>
    <row r="42" spans="1:20" ht="15" customHeight="1" x14ac:dyDescent="0.25">
      <c r="A42" s="85" t="s">
        <v>30</v>
      </c>
      <c r="B42" s="6" t="s">
        <v>10</v>
      </c>
      <c r="C42" s="2"/>
      <c r="D42" s="2">
        <v>27</v>
      </c>
      <c r="E42" s="2"/>
      <c r="F42" s="2"/>
      <c r="G42" s="2"/>
      <c r="H42" s="2"/>
      <c r="I42" s="2"/>
      <c r="J42" s="2"/>
      <c r="K42" s="2">
        <v>632</v>
      </c>
      <c r="L42" s="2"/>
      <c r="M42" s="2"/>
      <c r="N42" s="2"/>
      <c r="O42" s="2">
        <v>104</v>
      </c>
      <c r="P42" s="36"/>
      <c r="Q42" s="41">
        <f t="shared" si="8"/>
        <v>736</v>
      </c>
      <c r="R42" s="11">
        <f t="shared" si="8"/>
        <v>27</v>
      </c>
      <c r="S42" s="72">
        <f t="shared" ref="S42" si="15">+Q42+Q43+Q44</f>
        <v>1654</v>
      </c>
      <c r="T42" s="75">
        <f>+R42+R43+R44</f>
        <v>625</v>
      </c>
    </row>
    <row r="43" spans="1:20" ht="15" customHeight="1" x14ac:dyDescent="0.25">
      <c r="A43" s="86"/>
      <c r="B43" s="23" t="s">
        <v>11</v>
      </c>
      <c r="C43" s="23"/>
      <c r="D43" s="23">
        <v>39</v>
      </c>
      <c r="E43" s="23"/>
      <c r="F43" s="23"/>
      <c r="G43" s="23"/>
      <c r="H43" s="23"/>
      <c r="I43" s="23"/>
      <c r="J43" s="23"/>
      <c r="K43" s="23">
        <v>20</v>
      </c>
      <c r="L43" s="23"/>
      <c r="M43" s="23">
        <v>800</v>
      </c>
      <c r="N43" s="23"/>
      <c r="O43" s="23">
        <v>98</v>
      </c>
      <c r="P43" s="34"/>
      <c r="Q43" s="41">
        <f t="shared" si="8"/>
        <v>918</v>
      </c>
      <c r="R43" s="11">
        <f t="shared" si="8"/>
        <v>39</v>
      </c>
      <c r="S43" s="73"/>
      <c r="T43" s="76"/>
    </row>
    <row r="44" spans="1:20" ht="15" customHeight="1" thickBot="1" x14ac:dyDescent="0.3">
      <c r="A44" s="87"/>
      <c r="B44" s="28" t="s">
        <v>39</v>
      </c>
      <c r="C44" s="29"/>
      <c r="D44" s="29">
        <v>559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35"/>
      <c r="Q44" s="41">
        <f t="shared" si="8"/>
        <v>0</v>
      </c>
      <c r="R44" s="11">
        <f t="shared" si="8"/>
        <v>559</v>
      </c>
      <c r="S44" s="74"/>
      <c r="T44" s="77"/>
    </row>
    <row r="45" spans="1:20" ht="15" customHeight="1" x14ac:dyDescent="0.25">
      <c r="A45" s="88" t="s">
        <v>31</v>
      </c>
      <c r="B45" s="30" t="s">
        <v>10</v>
      </c>
      <c r="C45" s="7">
        <f>115+10</f>
        <v>125</v>
      </c>
      <c r="D45" s="2"/>
      <c r="E45" s="2">
        <v>15</v>
      </c>
      <c r="F45" s="2"/>
      <c r="G45" s="2">
        <v>144</v>
      </c>
      <c r="H45" s="2"/>
      <c r="I45" s="2"/>
      <c r="J45" s="2"/>
      <c r="K45" s="2"/>
      <c r="L45" s="2"/>
      <c r="M45" s="2">
        <f>90+321</f>
        <v>411</v>
      </c>
      <c r="N45" s="2"/>
      <c r="O45" s="2">
        <f>52+158</f>
        <v>210</v>
      </c>
      <c r="P45" s="36"/>
      <c r="Q45" s="41">
        <f t="shared" si="8"/>
        <v>905</v>
      </c>
      <c r="R45" s="11">
        <f t="shared" si="8"/>
        <v>0</v>
      </c>
      <c r="S45" s="72">
        <f t="shared" ref="S45:T45" si="16">+Q45+Q46+Q47</f>
        <v>1461</v>
      </c>
      <c r="T45" s="75">
        <f t="shared" si="16"/>
        <v>0</v>
      </c>
    </row>
    <row r="46" spans="1:20" ht="15" customHeight="1" thickBot="1" x14ac:dyDescent="0.3">
      <c r="A46" s="88"/>
      <c r="B46" s="31" t="s">
        <v>11</v>
      </c>
      <c r="C46" s="24">
        <v>130</v>
      </c>
      <c r="D46" s="25"/>
      <c r="E46" s="25"/>
      <c r="F46" s="25"/>
      <c r="G46" s="25">
        <v>18</v>
      </c>
      <c r="H46" s="25"/>
      <c r="I46" s="25"/>
      <c r="J46" s="25"/>
      <c r="K46" s="25">
        <v>346</v>
      </c>
      <c r="L46" s="25"/>
      <c r="M46" s="25"/>
      <c r="N46" s="25"/>
      <c r="O46" s="25">
        <v>62</v>
      </c>
      <c r="P46" s="37"/>
      <c r="Q46" s="42">
        <f t="shared" si="8"/>
        <v>556</v>
      </c>
      <c r="R46" s="12">
        <f t="shared" si="8"/>
        <v>0</v>
      </c>
      <c r="S46" s="73"/>
      <c r="T46" s="76"/>
    </row>
    <row r="47" spans="1:20" ht="15" customHeight="1" thickBot="1" x14ac:dyDescent="0.3">
      <c r="A47" s="88"/>
      <c r="B47" s="28" t="s">
        <v>39</v>
      </c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35"/>
      <c r="Q47" s="42">
        <f t="shared" ref="Q47:R47" si="17">SUM(C47,E47,G47,I47,K47,M47,O47)</f>
        <v>0</v>
      </c>
      <c r="R47" s="12">
        <f t="shared" si="17"/>
        <v>0</v>
      </c>
      <c r="S47" s="89"/>
      <c r="T47" s="90"/>
    </row>
    <row r="49" spans="1:3" hidden="1" x14ac:dyDescent="0.25">
      <c r="A49" s="8" t="s">
        <v>15</v>
      </c>
      <c r="B49" s="8" t="s">
        <v>16</v>
      </c>
      <c r="C49" s="8" t="s">
        <v>17</v>
      </c>
    </row>
    <row r="50" spans="1:3" ht="12.75" hidden="1" customHeight="1" x14ac:dyDescent="0.25">
      <c r="A50" s="2" t="str">
        <f>+A9</f>
        <v>Q1119</v>
      </c>
      <c r="B50" s="2">
        <f>+S9</f>
        <v>623</v>
      </c>
      <c r="C50" s="2">
        <f>+T9</f>
        <v>0</v>
      </c>
    </row>
    <row r="51" spans="1:3" hidden="1" x14ac:dyDescent="0.25">
      <c r="A51" s="2" t="str">
        <f>+A12</f>
        <v>Q1259</v>
      </c>
      <c r="B51" s="2">
        <f>+S12</f>
        <v>197</v>
      </c>
      <c r="C51" s="2">
        <f>+T12</f>
        <v>393</v>
      </c>
    </row>
    <row r="52" spans="1:3" hidden="1" x14ac:dyDescent="0.25">
      <c r="A52" s="2" t="str">
        <f>+A15</f>
        <v>Q1306</v>
      </c>
      <c r="B52" s="2">
        <f>+S15</f>
        <v>0</v>
      </c>
      <c r="C52" s="2">
        <f>+T15</f>
        <v>0</v>
      </c>
    </row>
    <row r="53" spans="1:3" hidden="1" x14ac:dyDescent="0.25">
      <c r="A53" s="2" t="str">
        <f>+A18</f>
        <v>Q1352</v>
      </c>
      <c r="B53" s="2">
        <f>+S18</f>
        <v>0</v>
      </c>
      <c r="C53" s="2">
        <f>+T18</f>
        <v>856</v>
      </c>
    </row>
    <row r="54" spans="1:3" hidden="1" x14ac:dyDescent="0.25">
      <c r="A54" s="2" t="str">
        <f>+A21</f>
        <v>Q1382</v>
      </c>
      <c r="B54" s="2">
        <f>+S21</f>
        <v>464</v>
      </c>
      <c r="C54" s="2">
        <f>+T21</f>
        <v>0</v>
      </c>
    </row>
    <row r="55" spans="1:3" hidden="1" x14ac:dyDescent="0.25">
      <c r="A55" s="2" t="str">
        <f>+A24</f>
        <v>Q1392</v>
      </c>
      <c r="B55" s="2">
        <f>+S24</f>
        <v>983</v>
      </c>
      <c r="C55" s="2">
        <f>+T24</f>
        <v>0</v>
      </c>
    </row>
    <row r="56" spans="1:3" hidden="1" x14ac:dyDescent="0.25">
      <c r="A56" s="2" t="str">
        <f>+A30</f>
        <v>Q1239</v>
      </c>
      <c r="B56" s="2">
        <f>+S30</f>
        <v>1157</v>
      </c>
      <c r="C56" s="2">
        <f>+T30</f>
        <v>0</v>
      </c>
    </row>
    <row r="57" spans="1:3" hidden="1" x14ac:dyDescent="0.25">
      <c r="A57" s="2" t="str">
        <f>+A6</f>
        <v>Q3155</v>
      </c>
      <c r="B57" s="2">
        <f>+S6</f>
        <v>146</v>
      </c>
      <c r="C57" s="2">
        <f>+T6</f>
        <v>278</v>
      </c>
    </row>
    <row r="58" spans="1:3" hidden="1" x14ac:dyDescent="0.25">
      <c r="A58" s="2" t="str">
        <f>+A27</f>
        <v>Q3761</v>
      </c>
      <c r="B58" s="2">
        <f>+S27</f>
        <v>881</v>
      </c>
      <c r="C58" s="2">
        <f>+T27</f>
        <v>667</v>
      </c>
    </row>
    <row r="59" spans="1:3" hidden="1" x14ac:dyDescent="0.25">
      <c r="A59" s="2" t="str">
        <f>+A33</f>
        <v>Q3699</v>
      </c>
      <c r="B59" s="2">
        <f>+S33</f>
        <v>1067</v>
      </c>
      <c r="C59" s="2">
        <f>+T33</f>
        <v>0</v>
      </c>
    </row>
    <row r="60" spans="1:3" hidden="1" x14ac:dyDescent="0.25">
      <c r="A60" s="2" t="str">
        <f>+A36</f>
        <v>Q3448</v>
      </c>
      <c r="B60" s="2">
        <f>+S36</f>
        <v>759</v>
      </c>
      <c r="C60" s="2">
        <f>+T36</f>
        <v>0</v>
      </c>
    </row>
    <row r="61" spans="1:3" hidden="1" x14ac:dyDescent="0.25">
      <c r="A61" s="2" t="str">
        <f>+A39</f>
        <v>Q3362</v>
      </c>
      <c r="B61" s="2">
        <f>+S39</f>
        <v>295</v>
      </c>
      <c r="C61" s="2">
        <f>+T39</f>
        <v>354</v>
      </c>
    </row>
    <row r="62" spans="1:3" hidden="1" x14ac:dyDescent="0.25">
      <c r="A62" s="2" t="str">
        <f>+A42</f>
        <v>Q3802</v>
      </c>
      <c r="B62" s="2">
        <f>+S42</f>
        <v>1654</v>
      </c>
      <c r="C62" s="2">
        <f>+T42</f>
        <v>625</v>
      </c>
    </row>
    <row r="63" spans="1:3" hidden="1" x14ac:dyDescent="0.25">
      <c r="A63" s="2" t="str">
        <f>+A45</f>
        <v>Q3718</v>
      </c>
      <c r="B63" s="2">
        <f>+S45</f>
        <v>1461</v>
      </c>
      <c r="C63" s="2">
        <f>+T45</f>
        <v>0</v>
      </c>
    </row>
    <row r="64" spans="1:3" hidden="1" x14ac:dyDescent="0.25"/>
    <row r="65" hidden="1" x14ac:dyDescent="0.25"/>
  </sheetData>
  <mergeCells count="59">
    <mergeCell ref="A1:T2"/>
    <mergeCell ref="A3:B3"/>
    <mergeCell ref="C3:T3"/>
    <mergeCell ref="AV3:AV4"/>
    <mergeCell ref="AW3:AY3"/>
    <mergeCell ref="S4:T4"/>
    <mergeCell ref="BC3:BC4"/>
    <mergeCell ref="A4:B4"/>
    <mergeCell ref="C4:D4"/>
    <mergeCell ref="E4:F4"/>
    <mergeCell ref="G4:H4"/>
    <mergeCell ref="I4:J4"/>
    <mergeCell ref="K4:L4"/>
    <mergeCell ref="M4:N4"/>
    <mergeCell ref="O4:P4"/>
    <mergeCell ref="Q4:R4"/>
    <mergeCell ref="AZ3:BB3"/>
    <mergeCell ref="A6:A8"/>
    <mergeCell ref="S6:S8"/>
    <mergeCell ref="T6:T8"/>
    <mergeCell ref="A9:A11"/>
    <mergeCell ref="S9:S11"/>
    <mergeCell ref="T9:T11"/>
    <mergeCell ref="A12:A14"/>
    <mergeCell ref="S12:S14"/>
    <mergeCell ref="T12:T14"/>
    <mergeCell ref="A15:A17"/>
    <mergeCell ref="S15:S17"/>
    <mergeCell ref="T15:T17"/>
    <mergeCell ref="A18:A20"/>
    <mergeCell ref="S18:S20"/>
    <mergeCell ref="T18:T20"/>
    <mergeCell ref="A21:A23"/>
    <mergeCell ref="S21:S23"/>
    <mergeCell ref="T21:T23"/>
    <mergeCell ref="A24:A26"/>
    <mergeCell ref="S24:S26"/>
    <mergeCell ref="T24:T26"/>
    <mergeCell ref="A27:A29"/>
    <mergeCell ref="S27:S29"/>
    <mergeCell ref="T27:T29"/>
    <mergeCell ref="A30:A32"/>
    <mergeCell ref="S30:S32"/>
    <mergeCell ref="T30:T32"/>
    <mergeCell ref="A33:A35"/>
    <mergeCell ref="S33:S35"/>
    <mergeCell ref="T33:T35"/>
    <mergeCell ref="A36:A38"/>
    <mergeCell ref="S36:S38"/>
    <mergeCell ref="T36:T38"/>
    <mergeCell ref="A39:A41"/>
    <mergeCell ref="S39:S41"/>
    <mergeCell ref="T39:T41"/>
    <mergeCell ref="A42:A44"/>
    <mergeCell ref="S42:S44"/>
    <mergeCell ref="T42:T44"/>
    <mergeCell ref="A45:A47"/>
    <mergeCell ref="S45:S47"/>
    <mergeCell ref="T45:T47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" sqref="D2"/>
    </sheetView>
  </sheetViews>
  <sheetFormatPr defaultRowHeight="15" x14ac:dyDescent="0.25"/>
  <cols>
    <col min="4" max="4" width="27.14062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OCT.20-26</vt:lpstr>
      <vt:lpstr>OCT.27-NOV.02</vt:lpstr>
      <vt:lpstr>NOV.03-09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</dc:creator>
  <cp:lastModifiedBy>Danny Timbalaco</cp:lastModifiedBy>
  <dcterms:created xsi:type="dcterms:W3CDTF">2019-10-22T08:44:36Z</dcterms:created>
  <dcterms:modified xsi:type="dcterms:W3CDTF">2019-11-10T04:09:13Z</dcterms:modified>
</cp:coreProperties>
</file>